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4.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3.xml" ContentType="application/vnd.openxmlformats-officedocument.spreadsheetml.table+xml"/>
  <Override PartName="/xl/tables/table15.xml" ContentType="application/vnd.openxmlformats-officedocument.spreadsheetml.table+xml"/>
  <Override PartName="/xl/tables/table12.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Words" sheetId="9" r:id="rId9"/>
    <sheet name="Word Pairs" sheetId="10" r:id="rId10"/>
    <sheet name="Group Edges" sheetId="11" r:id="rId11"/>
    <sheet name="Export Options" sheetId="12" r:id="rId12"/>
    <sheet name="Top Items" sheetId="13" r:id="rId13"/>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<sst xmlns="http://schemas.openxmlformats.org/spreadsheetml/2006/main" count="8630" uniqueCount="1945">
  <si>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</si>
  <si>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</si>
  <si>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</si>
  <si>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</si>
  <si>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</si>
  <si>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</si>
  <si>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</si>
  <si>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</si>
  <si>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</si>
  <si>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</si>
  <si>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</si>
  <si>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</si>
  <si>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</si>
  <si>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</si>
  <si>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</si>
  <si>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</si>
  <si>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</si>
  <si>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</si>
  <si>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</si>
  <si>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</si>
  <si>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</si>
  <si>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</si>
  <si>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</si>
  <si>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</si>
  <si>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</si>
  <si>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</si>
  <si>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</si>
  <si>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</si>
  <si>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</si>
  <si>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</si>
  <si>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</si>
  <si>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</si>
  <si>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</si>
  <si>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</si>
  <si>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</si>
  <si>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</si>
  <si>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</si>
  <si>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</si>
  <si>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</si>
  <si>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</si>
  <si>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</si>
  <si>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</si>
  <si>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</si>
  <si>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</si>
  <si>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</si>
  <si>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</si>
  <si>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</si>
  <si>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</si>
  <si>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</si>
  <si>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</si>
  <si>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</si>
  <si>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</si>
  <si>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</si>
  <si>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</si>
  <si>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</si>
  <si>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</si>
  <si>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</si>
  <si>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</si>
  <si>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</si>
  <si>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</si>
  <si>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</si>
  <si>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</si>
  <si>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</si>
  <si>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</si>
  <si>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</si>
  <si>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</si>
  <si>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</si>
  <si>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</si>
  <si>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</si>
  <si>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</si>
  <si>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</si>
  <si>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</si>
  <si>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</si>
  <si>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</si>
  <si>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</si>
  <si>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</si>
  <si>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</si>
  <si>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</si>
  <si>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</si>
  <si>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</si>
  <si>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</si>
  <si>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</si>
  <si>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</si>
  <si>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</si>
  <si>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</si>
  <si>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</si>
  <si>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</si>
  <si>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</si>
  <si>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</si>
  <si>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</si>
  <si>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</si>
  <si>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</si>
  <si>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</si>
  <si>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</si>
  <si>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</si>
  <si>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</si>
  <si>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</si>
  <si>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</si>
  <si>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</si>
  <si>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</si>
  <si>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</si>
  <si>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</si>
  <si>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</si>
  <si>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</si>
  <si>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</si>
  <si>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</si>
  <si>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</si>
  <si>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</si>
  <si>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</si>
  <si>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</si>
  <si>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</si>
  <si>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</si>
  <si>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</si>
  <si>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</si>
  <si>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</si>
  <si>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</si>
  <si>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</si>
  <si>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</si>
  <si>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</si>
  <si>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</si>
  <si>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</si>
  <si>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</si>
  <si>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</si>
  <si>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</si>
  <si>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</si>
  <si>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</si>
  <si>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</si>
  <si>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</si>
  <si>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</si>
  <si>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</si>
  <si>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</si>
  <si>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</si>
  <si>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</si>
  <si>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</si>
  <si>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</si>
  <si>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</si>
  <si>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</si>
  <si>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</si>
  <si>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</si>
  <si>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</si>
  <si>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</si>
  <si>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</si>
  <si>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</si>
  <si>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</si>
  <si>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</si>
  <si>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</si>
  <si>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</si>
  <si>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</si>
  <si>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</si>
  <si>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</si>
  <si>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</si>
  <si>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</si>
  <si>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</si>
  <si>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</si>
  <si>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</si>
  <si>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</si>
  <si>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</si>
  <si>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</si>
  <si>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</si>
  <si>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</si>
  <si>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</si>
  <si>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</si>
  <si>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</si>
  <si>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</si>
  <si>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</si>
  <si>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</si>
  <si>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</si>
  <si>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</si>
  <si>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</si>
  <si>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</si>
  <si>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</si>
  <si>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</si>
  <si>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</si>
  <si>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</si>
  <si>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</si>
  <si>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</si>
  <si>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</si>
  <si>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</si>
  <si>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</si>
  <si>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</si>
  <si>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</si>
  <si>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</si>
  <si>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</si>
  <si>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</si>
  <si>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</si>
  <si>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</si>
  <si>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</si>
  <si>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</si>
  <si>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</si>
  <si>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</si>
  <si>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</si>
  <si>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</si>
  <si>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</si>
  <si>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</si>
  <si>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</si>
  <si>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</si>
  <si>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</si>
  <si>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</si>
  <si>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</si>
  <si>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</si>
  <si>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</si>
  <si>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</si>
  <si>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</si>
  <si>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</si>
  <si>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</si>
  <si>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</si>
  <si>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</si>
  <si>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</si>
  <si>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</si>
  <si>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</si>
  <si>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</si>
  <si>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</si>
  <si>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</si>
  <si>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</si>
  <si>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fergdevins</t>
  </si>
  <si>
    <t>thereal_mikebsr</t>
  </si>
  <si>
    <t>sleepinggiant</t>
  </si>
  <si>
    <t>curiousthats</t>
  </si>
  <si>
    <t>justinbradley79</t>
  </si>
  <si>
    <t>uniquelives</t>
  </si>
  <si>
    <t>sleepinggianttn</t>
  </si>
  <si>
    <t>fauxfleck</t>
  </si>
  <si>
    <t>you_lookingatme</t>
  </si>
  <si>
    <t>larryhumphries1</t>
  </si>
  <si>
    <t>joanne48640679</t>
  </si>
  <si>
    <t>robertbunyan88</t>
  </si>
  <si>
    <t>maballoar</t>
  </si>
  <si>
    <t>atarkaofficial</t>
  </si>
  <si>
    <t>rakesh_swain62</t>
  </si>
  <si>
    <t>stewartlfc</t>
  </si>
  <si>
    <t>trudginon1</t>
  </si>
  <si>
    <t>jaikub713</t>
  </si>
  <si>
    <t>distortionover</t>
  </si>
  <si>
    <t>davidwilliamsdk</t>
  </si>
  <si>
    <t>teddyfraud</t>
  </si>
  <si>
    <t>pee_double_you</t>
  </si>
  <si>
    <t>gav_big</t>
  </si>
  <si>
    <t>onlyonethegoat</t>
  </si>
  <si>
    <t>whoistwon</t>
  </si>
  <si>
    <t>kaz_macklin</t>
  </si>
  <si>
    <t>gorechristophe2</t>
  </si>
  <si>
    <t>mallyjames</t>
  </si>
  <si>
    <t>jeparker9</t>
  </si>
  <si>
    <t>sleepin56672664</t>
  </si>
  <si>
    <t>mixmastersonny</t>
  </si>
  <si>
    <t>ptacole1</t>
  </si>
  <si>
    <t>logainm_ie</t>
  </si>
  <si>
    <t>slaineni</t>
  </si>
  <si>
    <t>aonghusoha</t>
  </si>
  <si>
    <t>garethrjs</t>
  </si>
  <si>
    <t>rgiii</t>
  </si>
  <si>
    <t>kristinasky</t>
  </si>
  <si>
    <t>repswalwell</t>
  </si>
  <si>
    <t>the_auditorium</t>
  </si>
  <si>
    <t>johncleese</t>
  </si>
  <si>
    <t>amermilnews</t>
  </si>
  <si>
    <t>werenskiwarrior</t>
  </si>
  <si>
    <t>pinkavis</t>
  </si>
  <si>
    <t>quin4trump</t>
  </si>
  <si>
    <t>usvetram</t>
  </si>
  <si>
    <t>scottrickhoff</t>
  </si>
  <si>
    <t>agortitz</t>
  </si>
  <si>
    <t>repadamschiff</t>
  </si>
  <si>
    <t>everyvoicenc</t>
  </si>
  <si>
    <t>doctorcherokee</t>
  </si>
  <si>
    <t>edukfun</t>
  </si>
  <si>
    <t>notabeekeeper</t>
  </si>
  <si>
    <t>wagonknoggin</t>
  </si>
  <si>
    <t>freddyrace14</t>
  </si>
  <si>
    <t>biglytrumpette</t>
  </si>
  <si>
    <t>marilynlavala</t>
  </si>
  <si>
    <t>veritas_2016</t>
  </si>
  <si>
    <t>saponi42071</t>
  </si>
  <si>
    <t>rosaleeadams</t>
  </si>
  <si>
    <t>gracielovesusa</t>
  </si>
  <si>
    <t>realboduke</t>
  </si>
  <si>
    <t>ygbshittinme</t>
  </si>
  <si>
    <t>patatatat</t>
  </si>
  <si>
    <t>schanette55</t>
  </si>
  <si>
    <t>cmccbyfaith</t>
  </si>
  <si>
    <t>redwins3_first</t>
  </si>
  <si>
    <t>readyouforfree</t>
  </si>
  <si>
    <t>fastcow33</t>
  </si>
  <si>
    <t>lastlaughaemial</t>
  </si>
  <si>
    <t>spaceforcebravo</t>
  </si>
  <si>
    <t>hunteroffacts</t>
  </si>
  <si>
    <t>jamie32377541</t>
  </si>
  <si>
    <t>bartole_richard</t>
  </si>
  <si>
    <t>theloneranger44</t>
  </si>
  <si>
    <t>tinmp721</t>
  </si>
  <si>
    <t>onfire4trump</t>
  </si>
  <si>
    <t>dontatmebro2</t>
  </si>
  <si>
    <t>vehementredhead</t>
  </si>
  <si>
    <t>jaketaylorslide</t>
  </si>
  <si>
    <t>maggie51852</t>
  </si>
  <si>
    <t>_jstmehere_</t>
  </si>
  <si>
    <t>someotherperso3</t>
  </si>
  <si>
    <t>establishmentno</t>
  </si>
  <si>
    <t>sinnersgonnasin</t>
  </si>
  <si>
    <t>gopherfootball</t>
  </si>
  <si>
    <t>coach_fleck</t>
  </si>
  <si>
    <t>zinebelrhazoui</t>
  </si>
  <si>
    <t>pascalfagnoux</t>
  </si>
  <si>
    <t>ciszewskidavid</t>
  </si>
  <si>
    <t>citoyen2p</t>
  </si>
  <si>
    <t>dtfmedia</t>
  </si>
  <si>
    <t>smartdecteam</t>
  </si>
  <si>
    <t>digitexfutures</t>
  </si>
  <si>
    <t>merryguido</t>
  </si>
  <si>
    <t>andycruix</t>
  </si>
  <si>
    <t>dnc</t>
  </si>
  <si>
    <t>speakerpelosi</t>
  </si>
  <si>
    <t>mikeportnoy</t>
  </si>
  <si>
    <t>metalallegiance</t>
  </si>
  <si>
    <t>ellefsondavid</t>
  </si>
  <si>
    <t>megadeth</t>
  </si>
  <si>
    <t>slpng_giants</t>
  </si>
  <si>
    <t>radiox</t>
  </si>
  <si>
    <t>spider14ros</t>
  </si>
  <si>
    <t>buckmoreparkscs</t>
  </si>
  <si>
    <t>infotechuk</t>
  </si>
  <si>
    <t>jaysonbuford</t>
  </si>
  <si>
    <t>kazeem</t>
  </si>
  <si>
    <t>breitbartnews</t>
  </si>
  <si>
    <t>go_usc_gamecock</t>
  </si>
  <si>
    <t>trumpgirl_45_</t>
  </si>
  <si>
    <t>Mentions</t>
  </si>
  <si>
    <t>Replies to</t>
  </si>
  <si>
    <t>Retweet</t>
  </si>
  <si>
    <t>Sun rising over a #sleepinggiant https://t.co/OgJCCYvGi4</t>
  </si>
  <si>
    <t>If this carried over into Sunday, I'd still be quite confident in @RGIII #sleepinggiant _xD83E__xDD1E__xD83C__xDFFF_ https://t.co/2UVbYzGd4t</t>
  </si>
  <si>
    <t>@KristinaSky Not surprised in the slightest _xD83D__xDE02_</t>
  </si>
  <si>
    <t>@RepSwalwell #WeThePeople #SleepingGiant https://t.co/5Yj2aXmUxz</t>
  </si>
  <si>
    <t>Man. The refs played hard tonight,but the raiders overcame their ferocity..and how bout that #4 draft pick.#SleepingGiant</t>
  </si>
  <si>
    <t>Do what @JohnCleese wants...go see him tonight #tbay #sleepinggiant  @The_Auditorium for tix https://t.co/kyrG1ZfxFt https://t.co/5k2UwE9hVJ</t>
  </si>
  <si>
    <t>Start of a new flower piece by Rob Johnson @unclerob73 call 865 500 7205 for consults and more information @sleepinggiant_knoxville
Also find us on Twitter- SleepingGiantTN https://t.co/NLBNgTgiXI</t>
  </si>
  <si>
    <t>#Doodlebob ! this was a super fun walk in by Jake Mincey @snakemincey call 865 500 7205 for consults and more information @sleepinggiant_knoxville
Also find us on Twitter- SleepingGiantTN https://t.co/cSQw6AHHkY</t>
  </si>
  <si>
    <t>Jake Mincey @snakemincey added 2 names and a space background ! call 865 500 7205 for consults and more information @sleepinggiant_knoxville
Also find us on Twitter- SleepingGiantTN https://t.co/mvb35pq0XQ</t>
  </si>
  <si>
    <t>Jake Mincey @snakemincey added 2 names and a space background ! call 865 500 7205 for consults and more information @sleepinggiant_knoxville
Also find us on Twitter- SleepingGiantTN https://t.co/VqcladvULp</t>
  </si>
  <si>
    <t>awesome couples tattoos by Rob Johnson @unclerob73 pulled from our set of #starwars #mrflashmachine call 865 500 7205 for consults and more information @sleepinggiant_knoxville
Also find us on Twitter- SleepingGiantTN https://t.co/SFVJ34EJHz</t>
  </si>
  <si>
    <t>Look around!
#sleepinggiant #RTBvsTHEWORLD 
Let's goooo!!!</t>
  </si>
  <si>
    <t>@SinnersGonnaSin @establishmentno @someotherperso3 @NationalistOf @_jstmehere_ @maggie51852 @JakeTaylorSlide @LarryHumphries1 @VehementRedhead @Dawndaw41131715 @dontatmebro2 @onfire4trump @TINMP721 @ConSlaya @TheLoneRanger44 @bartole_richard @neutralground01 @Jamie32377541 @hunteroffacts @SpaceForceBravo @LastLaughAemial @fastcow33 @ReadYouForFree @redwins3_first @cmccbyfaith @Schanette55 @patatatat @YGBShittinme @RealBoDuke @MAGAMAMA20 @GracieLovesUSA @RosaleeAdams @Saponi42071 @Veritas_2016 @MarilynLavala @BiglyTrumpette @freddyrace14 @WagonKnoggin @NotABeeKeeper @edukfun @doctorcherokee @EveryVoiceNC @RepAdamSchiff @Agortitz @ScottRickhoff @usvetram @Quin4Trump @PinkAvis @WerenskiWarrior @AmerMilNews #MAGA to the bones
Really love #Trump2020LandslideVictoryBaby #Trump2020
#TrumpWins
#TrumpsArmy we will not be silent we are the sleeping giant
#SleepingGiant https://t.co/rsWI3X30j1</t>
  </si>
  <si>
    <t>@Coach_Fleck @GopherFootball just keep Rowing. #RowTheBoat #SkiUMah #nekton #GoGophers #elite #thehowlygrail #infleckwetrust #MaroonAndGold #BigTen #HYPRR #sleepinggiant #GoldenGophers https://t.co/JpZYfnPwNF</t>
  </si>
  <si>
    <t>@Citoyen2p @CiszewskiDavid @pascalfagnoux @ZinebElRhazoui Ou alors nous attendons l'intervention de SleepingGiant pour faire bloquer les publicitaires qui passent avant ce distiller de haine... Mais ça va être long...</t>
  </si>
  <si>
    <t>Windmills all round in Wolverhampton! _xD83E__xDD18_
Photo by Klare Sherwood for @DTFMEDIA 
#atarka #atarkaband #sleepinggiant #newmusic #metalband #metalmusic #livemusic #photography https://t.co/CIrVSJOQsx</t>
  </si>
  <si>
    <t>@DigitexFutures @SmartDecTeam #DGTX staraight to 1$ before 30thNov2019_xD83D__xDD25__xD83D__xDD25__xD83D__xDD25__xD83D__xDD25__xD83D__xDE80__xD83D__xDE80__xD83D__xDE80__xD83D__xDE80__xD83D__xDE80__xD83D__xDE80_
SleepingGiant go go to Moon_xD83D__xDD25__xD83D__xDD25__xD83D__xDD25_</t>
  </si>
  <si>
    <t>@AndyCruix @MerryGuido Cove are just in to the Scottish league2 from the highland league! Would be great to see you get them to Europe.....or you could take my beloved Greenock Morton for a run #sleepingGiant</t>
  </si>
  <si>
    <t>Strangely enough, these #DC #SwampCreatures may have done us a favor. They've pushed their #treason, treachery &amp;amp; #sedition so far that they've finally awakened the #SleepingGiant, the American People, in sufficient number, that we can take back power &amp;amp; return it to #WeThePeople;) https://t.co/aOLfVPtPd8</t>
  </si>
  <si>
    <t>As one failed leader stated, 
“ I fear all we have done is to awaken a sleeping giant and fill him with a terrible resolve“
-Isoroku Yamamoto
Get ready @RepAdamSchiff @SpeakerPelosi @DNC
#SleepingGiant 
#TrumpLandslideVictory2020 
https://t.co/4gqHPYO9k9</t>
  </si>
  <si>
    <t>Happy Birthday to @megadeth bassist @ellefsondavid . David released a blistering solo record this year called #sleepinggiant . Dave JR is also involved in @metalallegiance with @mikeportnoy garyholt_official and… https://t.co/bo3TLQxcDp</t>
  </si>
  <si>
    <t>Watching Sunderland Til I die and I have to say one player that goes under the radar... Looks 45... So slow.. Uniteds worst ever player...........JOHN O SHEA!!!!!!!!!!!!!! How can you go down twice in a row and have him as captain? Disgrace. #Sunderland #blackcats #SleepingGiant</t>
  </si>
  <si>
    <t>@slpng_giants Dear SleepingGiant, where were you after receiving news of Trudeau wore blackface 3 times?</t>
  </si>
  <si>
    <t>@RadioX goedemorgen! Dutchi listening whilst running in Manchester. Come and do the show in the Roda JC stadium in Holland! Same unfortunate club as Leeds #sleepinggiant</t>
  </si>
  <si>
    <t>@spider14ros #sleepinggiant #coma #moneytalks</t>
  </si>
  <si>
    <t>Bombs Away❗️_xD83D__xDEA8__xD83D__xDD25_ - _xD83D__xDC10_ chicagorilla4 @whoistwon brotherbrown856 &amp;amp; whoever else wanna test my GOATness_xD83D__xDE24__xD83D__xDC10_ #WarningShots #ThisTheWarmUp #SleepingGiant #TheGoat #DontTestMtGoatness #AllLoveDoe #Ten30One #OOstudios #OOCypher… https://t.co/iIQAKC8ton</t>
  </si>
  <si>
    <t>Not just one giant, but three  @sleepinggiant at The @InfotechUK Cyber event at @BuckmoreParkSCS https://t.co/nD9xAxvcRW</t>
  </si>
  <si>
    <t>@Kazeem @jaysonbuford This is EXACTLY what I’m telling people. Why would NFL wake this SleepingGiant Of Bad Publicity if it wasn’t sincere. There is NO benefit to Embarrassing Kaepernick. The NFL is taking a bad publicity risk. People already moved on from this. This is what simple folks dont realize</t>
  </si>
  <si>
    <t>@Trumpgirl_45_ @Go_USC_Gamecock @BreitbartNews You're watching a movie...Hollywood actors scripted in an effort to shift mainstream American opinions.  #WakeUpAmerica #sleepinggiant #VoteConservative2019 #MAGA2020</t>
  </si>
  <si>
    <t>D the letter of my first name, D for disciplined in my craft, D for determined in whatever I do and be D for Dammed if anyone thinks otherwise!  
-SqueakyD the SleepingGiant_xD83D__xDCAA__xD83C__xDFFF_</t>
  </si>
  <si>
    <t>Add me so I know it’s real 
#mood #12k #12Kfollowers #12KDJ #USC #VENICE #MARINA #CA #90291 #LOL #SLEEPINGGIANT  #FAMOUS #HOLLYWOOD #CALI #LIFESTYLE #FONTANA #PLAYA #MONTEBELLO #REAL https://t.co/qh42V36DA2</t>
  </si>
  <si>
    <t>Someone woke up the #SleepingGiant</t>
  </si>
  <si>
    <t>Tá cuid dos na tonnta 10 mhéadar ar airde a déarfainn!
Fiain ar fad inniu. Agus go haoibhinn.
#MórtasÁite
#CorcaDhuibhne 
#sleepinggiant https://t.co/Xxs9jz87KJ</t>
  </si>
  <si>
    <t>A leithèid do là.
#sleepinggiant https://t.co/4eGckU1C7I</t>
  </si>
  <si>
    <t>Should have bought Great Wakering Rovers #SleepingGiant https://t.co/ivM21UwS4o</t>
  </si>
  <si>
    <t>https://twitter.com/sgellison/status/1192517720610426882</t>
  </si>
  <si>
    <t>https://tickets.tbca.com/Online/default.asp https://twitter.com/JohnCleese/status/1192852937032249344</t>
  </si>
  <si>
    <t>https://www.youtube.com/watch?v=LS2Lcz-pTLM&amp;app=desktop</t>
  </si>
  <si>
    <t>https://www.instagram.com/p/B4xWSIbHgTM/?igshid=10dk45hhfgyzd</t>
  </si>
  <si>
    <t>https://www.instagram.com/p/B4ypKpVnz9S/?igshid=ixsevty9cswk</t>
  </si>
  <si>
    <t>https://www.instagram.com/p/B43lfdahN4W/?igshid=1acchm2yc84gf</t>
  </si>
  <si>
    <t>https://twitter.com/glenntamplin/status/1195434146631487490</t>
  </si>
  <si>
    <t>twitter.com</t>
  </si>
  <si>
    <t>tbca.com twitter.com</t>
  </si>
  <si>
    <t>youtube.com</t>
  </si>
  <si>
    <t>instagram.com</t>
  </si>
  <si>
    <t>wethepeople sleepinggiant</t>
  </si>
  <si>
    <t>tbay sleepinggiant</t>
  </si>
  <si>
    <t>doodlebob</t>
  </si>
  <si>
    <t>starwars mrflashmachine</t>
  </si>
  <si>
    <t>sleepinggiant rtbvstheworld</t>
  </si>
  <si>
    <t>maga trump2020landslidevictorybaby trump2020 trumpwins trumpsarmy sleepinggiant</t>
  </si>
  <si>
    <t>rowtheboat skiumah nekton gogophers elite thehowlygrail infleckwetrust maroonandgold bigten hyprr sleepinggiant goldengophers</t>
  </si>
  <si>
    <t>atarka atarkaband sleepinggiant newmusic metalband metalmusic livemusic photography</t>
  </si>
  <si>
    <t>atarka atarkaband sleepinggiant</t>
  </si>
  <si>
    <t>dgtx</t>
  </si>
  <si>
    <t>dc swampcreatures treason sedition sleepinggiant wethepeople</t>
  </si>
  <si>
    <t>dc swampcreatures treason sedition</t>
  </si>
  <si>
    <t>sleepinggiant trumplandslidevictory2020</t>
  </si>
  <si>
    <t>sunderland blackcats sleepinggiant</t>
  </si>
  <si>
    <t>sleepinggiant coma moneytalks</t>
  </si>
  <si>
    <t>warningshots thisthewarmup sleepinggiant thegoat donttestmtgoatness alllovedoe ten30one oostudios oocypher</t>
  </si>
  <si>
    <t>warningshots</t>
  </si>
  <si>
    <t>wakeupamerica sleepinggiant voteconservative2019 maga2020</t>
  </si>
  <si>
    <t>mood 12k 12kfollowers 12kdj usc venice marina ca lol sleepinggiant famous hollywood cali lifestyle fontana playa montebello real</t>
  </si>
  <si>
    <t>mórtasáite corcadhuibhne</t>
  </si>
  <si>
    <t>mórtasáite corcadhuibhne sleepinggiant</t>
  </si>
  <si>
    <t>https://pbs.twimg.com/media/EIxie3FXsAASJxP.jpg</t>
  </si>
  <si>
    <t>https://pbs.twimg.com/tweet_video_thumb/EI1BYKwWoAAvQVy.jpg</t>
  </si>
  <si>
    <t>https://pbs.twimg.com/media/EIyZrhkXUAA995B.jpg</t>
  </si>
  <si>
    <t>https://pbs.twimg.com/media/EI3bgXoWoAAFkrL.jpg</t>
  </si>
  <si>
    <t>https://pbs.twimg.com/media/EI32vg5XkAAU3ow.jpg</t>
  </si>
  <si>
    <t>https://pbs.twimg.com/media/EI32vi2WoAgiEFo.jpg</t>
  </si>
  <si>
    <t>https://pbs.twimg.com/media/EI4TVWSXsAAWJN5.jpg</t>
  </si>
  <si>
    <t>https://pbs.twimg.com/tweet_video_thumb/EI5qy6KUEAAFvcn.jpg</t>
  </si>
  <si>
    <t>https://pbs.twimg.com/media/EI9c-5NWwAEsitG.jpg</t>
  </si>
  <si>
    <t>https://pbs.twimg.com/media/D-d1KLFX4AAxvWw.jpg</t>
  </si>
  <si>
    <t>https://pbs.twimg.com/media/DiMnOmsU0AAyd9l.jpg</t>
  </si>
  <si>
    <t>https://pbs.twimg.com/media/EJUZ0_xW4AAojet.jpg</t>
  </si>
  <si>
    <t>https://pbs.twimg.com/media/EI2_UUqXYAEbrqo.jpg</t>
  </si>
  <si>
    <t>https://pbs.twimg.com/media/EJV-QOVWoAAGpHr.jpg</t>
  </si>
  <si>
    <t>http://pbs.twimg.com/profile_images/1186686931888939009/_awcLYxe_normal.jpg</t>
  </si>
  <si>
    <t>http://pbs.twimg.com/profile_images/837075770149376000/qwE7m01T_normal.jpg</t>
  </si>
  <si>
    <t>http://pbs.twimg.com/profile_images/1192092914593255425/dfFFqJHQ_normal.jpg</t>
  </si>
  <si>
    <t>http://pbs.twimg.com/profile_images/719751076/ULE_Colour_Logo_normal.JPG</t>
  </si>
  <si>
    <t>http://pbs.twimg.com/profile_images/890022205849034752/rCirxhoN_normal.jpg</t>
  </si>
  <si>
    <t>http://pbs.twimg.com/profile_images/964955263190159362/5irdbm7t_normal.jpg</t>
  </si>
  <si>
    <t>http://pbs.twimg.com/profile_images/1182484006673244165/nqhJFntL_normal.jpg</t>
  </si>
  <si>
    <t>http://abs.twimg.com/sticky/default_profile_images/default_profile_normal.png</t>
  </si>
  <si>
    <t>http://pbs.twimg.com/profile_images/1091870448823033858/HSLSxcbS_normal.jpg</t>
  </si>
  <si>
    <t>http://pbs.twimg.com/profile_images/1188829806059651072/KYoH7gJZ_normal.jpg</t>
  </si>
  <si>
    <t>http://pbs.twimg.com/profile_images/757923103007707136/30XAQLzL_normal.jpg</t>
  </si>
  <si>
    <t>http://pbs.twimg.com/profile_images/693608454099841024/djWzwzzg_normal.jpg</t>
  </si>
  <si>
    <t>http://pbs.twimg.com/profile_images/930755042524762113/jB-T2W50_normal.jpg</t>
  </si>
  <si>
    <t>http://pbs.twimg.com/profile_images/805463029164994564/fUK_sB0t_normal.jpg</t>
  </si>
  <si>
    <t>http://pbs.twimg.com/profile_images/1138895766875967488/BdF3kgM5_normal.jpg</t>
  </si>
  <si>
    <t>http://pbs.twimg.com/profile_images/1036866471232557056/NYHguy7t_normal.jpg</t>
  </si>
  <si>
    <t>http://pbs.twimg.com/profile_images/1168260991475490816/jS6x2o2l_normal.jpg</t>
  </si>
  <si>
    <t>http://pbs.twimg.com/profile_images/1058075293389328395/bsPTg94m_normal.jpg</t>
  </si>
  <si>
    <t>http://pbs.twimg.com/profile_images/1137910794904100864/RqESFQ_u_normal.jpg</t>
  </si>
  <si>
    <t>http://pbs.twimg.com/profile_images/1153565303890206720/UwzwpHNz_normal.jpg</t>
  </si>
  <si>
    <t>http://pbs.twimg.com/profile_images/1184571527540465667/VQ4GCm17_normal.jpg</t>
  </si>
  <si>
    <t>http://pbs.twimg.com/profile_images/1181707507649130496/Pc577BXz_normal.jpg</t>
  </si>
  <si>
    <t>http://pbs.twimg.com/profile_images/1194065223650435072/j2KRY3-T_normal.jpg</t>
  </si>
  <si>
    <t>http://pbs.twimg.com/profile_images/1004688460869877760/pH1QGgZp_normal.jpg</t>
  </si>
  <si>
    <t>http://pbs.twimg.com/profile_images/1185917535654428672/Aw2ICP2H_normal.jpg</t>
  </si>
  <si>
    <t>http://pbs.twimg.com/profile_images/616355740387799041/Id7uXQoF_normal.png</t>
  </si>
  <si>
    <t>http://pbs.twimg.com/profile_images/1133401975700250624/-5Pab0-y_normal.jpg</t>
  </si>
  <si>
    <t>http://pbs.twimg.com/profile_images/1186424203869900800/v75KFdvu_normal.jpg</t>
  </si>
  <si>
    <t>13:39:01</t>
  </si>
  <si>
    <t>19:47:42</t>
  </si>
  <si>
    <t>23:26:53</t>
  </si>
  <si>
    <t>05:52:52</t>
  </si>
  <si>
    <t>06:02:34</t>
  </si>
  <si>
    <t>19:31:29</t>
  </si>
  <si>
    <t>17:40:09</t>
  </si>
  <si>
    <t>17:06:14</t>
  </si>
  <si>
    <t>19:05:13</t>
  </si>
  <si>
    <t>19:05:14</t>
  </si>
  <si>
    <t>21:10:09</t>
  </si>
  <si>
    <t>16:58:15</t>
  </si>
  <si>
    <t>03:32:17</t>
  </si>
  <si>
    <t>04:13:59</t>
  </si>
  <si>
    <t>19:58:38</t>
  </si>
  <si>
    <t>21:10:25</t>
  </si>
  <si>
    <t>11:16:14</t>
  </si>
  <si>
    <t>11:11:13</t>
  </si>
  <si>
    <t>11:27:06</t>
  </si>
  <si>
    <t>17:45:30</t>
  </si>
  <si>
    <t>19:38:57</t>
  </si>
  <si>
    <t>03:37:46</t>
  </si>
  <si>
    <t>22:58:02</t>
  </si>
  <si>
    <t>00:51:23</t>
  </si>
  <si>
    <t>15:51:52</t>
  </si>
  <si>
    <t>21:50:59</t>
  </si>
  <si>
    <t>03:15:22</t>
  </si>
  <si>
    <t>06:52:52</t>
  </si>
  <si>
    <t>07:53:39</t>
  </si>
  <si>
    <t>03:59:59</t>
  </si>
  <si>
    <t>16:26:31</t>
  </si>
  <si>
    <t>08:07:55</t>
  </si>
  <si>
    <t>04:09:38</t>
  </si>
  <si>
    <t>18:51:18</t>
  </si>
  <si>
    <t>20:25:07</t>
  </si>
  <si>
    <t>21:14:11</t>
  </si>
  <si>
    <t>02:00:12</t>
  </si>
  <si>
    <t>02:24:27</t>
  </si>
  <si>
    <t>11:19:21</t>
  </si>
  <si>
    <t>15:03:20</t>
  </si>
  <si>
    <t>15:28:30</t>
  </si>
  <si>
    <t>11:21:31</t>
  </si>
  <si>
    <t>20:11:58</t>
  </si>
  <si>
    <t>https://twitter.com/fergdevins/status/1192436292635766787</t>
  </si>
  <si>
    <t>https://twitter.com/thereal_mikebsr/status/1192529074180304898</t>
  </si>
  <si>
    <t>https://twitter.com/sleepinggiant/status/1192584234377998337</t>
  </si>
  <si>
    <t>https://twitter.com/curiousthats/status/1192681371321454592</t>
  </si>
  <si>
    <t>https://twitter.com/justinbradley79/status/1192683812083437568</t>
  </si>
  <si>
    <t>https://twitter.com/uniquelives/status/1192887382414106625</t>
  </si>
  <si>
    <t>https://twitter.com/sleepinggianttn/status/1192496976803303425</t>
  </si>
  <si>
    <t>https://twitter.com/sleepinggianttn/status/1192850827687403520</t>
  </si>
  <si>
    <t>https://twitter.com/sleepinggianttn/status/1192880774657298434</t>
  </si>
  <si>
    <t>https://twitter.com/sleepinggianttn/status/1192880775617744896</t>
  </si>
  <si>
    <t>https://twitter.com/sleepinggianttn/status/1192912211196465158</t>
  </si>
  <si>
    <t>https://twitter.com/fauxfleck/status/1193211210063323145</t>
  </si>
  <si>
    <t>https://twitter.com/you_lookingatme/status/1193008381394472960</t>
  </si>
  <si>
    <t>https://twitter.com/larryhumphries1/status/1193018875723558912</t>
  </si>
  <si>
    <t>https://twitter.com/joanne48640679/status/1193256604935831552</t>
  </si>
  <si>
    <t>https://twitter.com/robertbunyan88/status/1193274667353673728</t>
  </si>
  <si>
    <t>https://twitter.com/maballoar/status/1193487524343222272</t>
  </si>
  <si>
    <t>https://twitter.com/atarkaofficial/status/1146013450381987840</t>
  </si>
  <si>
    <t>https://twitter.com/atarkaofficial/status/1193490261579649025</t>
  </si>
  <si>
    <t>https://twitter.com/rakesh_swain62/status/1193947874616315904</t>
  </si>
  <si>
    <t>https://twitter.com/stewartlfc/status/1193976426715856896</t>
  </si>
  <si>
    <t>https://twitter.com/trudginon1/status/1018701197602009088</t>
  </si>
  <si>
    <t>https://twitter.com/trudginon1/status/1194026527358238720</t>
  </si>
  <si>
    <t>https://twitter.com/jaikub713/status/1194055051037356032</t>
  </si>
  <si>
    <t>https://twitter.com/distortionover/status/1194281666228961282</t>
  </si>
  <si>
    <t>https://twitter.com/davidwilliamsdk/status/1194372038888214530</t>
  </si>
  <si>
    <t>https://twitter.com/teddyfraud/status/1194453674950418432</t>
  </si>
  <si>
    <t>https://twitter.com/pee_double_you/status/1194508411825741824</t>
  </si>
  <si>
    <t>https://twitter.com/gav_big/status/1194523706904764416</t>
  </si>
  <si>
    <t>https://twitter.com/onlyonethegoat/status/1194464901495959552</t>
  </si>
  <si>
    <t>https://twitter.com/whoistwon/status/1194652775344422912</t>
  </si>
  <si>
    <t>https://twitter.com/kaz_macklin/status/1194889683131600901</t>
  </si>
  <si>
    <t>https://twitter.com/gorechristophe2/status/1194829717767106560</t>
  </si>
  <si>
    <t>https://twitter.com/mallyjames/status/1195051597400879104</t>
  </si>
  <si>
    <t>https://twitter.com/jeparker9/status/1195075205439221760</t>
  </si>
  <si>
    <t>https://twitter.com/sleepin56672664/status/1195087555324080128</t>
  </si>
  <si>
    <t>https://twitter.com/mixmastersonny/status/1195159533728997378</t>
  </si>
  <si>
    <t>https://twitter.com/ptacole1/status/1195165635854123008</t>
  </si>
  <si>
    <t>https://twitter.com/logainm_ie/status/1195300247355961344</t>
  </si>
  <si>
    <t>https://twitter.com/slaineni/status/1192819900831715330</t>
  </si>
  <si>
    <t>https://twitter.com/slaineni/status/1195000559599783939</t>
  </si>
  <si>
    <t>https://twitter.com/aonghusoha/status/1195300794570072064</t>
  </si>
  <si>
    <t>https://twitter.com/garethrjs/status/1195434287631343616</t>
  </si>
  <si>
    <t>1192436292635766787</t>
  </si>
  <si>
    <t>1192529074180304898</t>
  </si>
  <si>
    <t>1192584234377998337</t>
  </si>
  <si>
    <t>1192681371321454592</t>
  </si>
  <si>
    <t>1192683812083437568</t>
  </si>
  <si>
    <t>1192887382414106625</t>
  </si>
  <si>
    <t>1192496976803303425</t>
  </si>
  <si>
    <t>1192850827687403520</t>
  </si>
  <si>
    <t>1192880774657298434</t>
  </si>
  <si>
    <t>1192880775617744896</t>
  </si>
  <si>
    <t>1192912211196465158</t>
  </si>
  <si>
    <t>1193211210063323145</t>
  </si>
  <si>
    <t>1193008381394472960</t>
  </si>
  <si>
    <t>1193018875723558912</t>
  </si>
  <si>
    <t>1193256604935831552</t>
  </si>
  <si>
    <t>1193274667353673728</t>
  </si>
  <si>
    <t>1193487524343222272</t>
  </si>
  <si>
    <t>1146013450381987840</t>
  </si>
  <si>
    <t>1193490261579649025</t>
  </si>
  <si>
    <t>1193947874616315904</t>
  </si>
  <si>
    <t>1193976426715856896</t>
  </si>
  <si>
    <t>1018701197602009088</t>
  </si>
  <si>
    <t>1194026527358238720</t>
  </si>
  <si>
    <t>1194055051037356032</t>
  </si>
  <si>
    <t>1194281666228961282</t>
  </si>
  <si>
    <t>1194372038888214530</t>
  </si>
  <si>
    <t>1194453674950418432</t>
  </si>
  <si>
    <t>1194508411825741824</t>
  </si>
  <si>
    <t>1194523706904764416</t>
  </si>
  <si>
    <t>1194464901495959552</t>
  </si>
  <si>
    <t>1194652775344422912</t>
  </si>
  <si>
    <t>1194889683131600901</t>
  </si>
  <si>
    <t>1194829717767106560</t>
  </si>
  <si>
    <t>1195051597400879104</t>
  </si>
  <si>
    <t>1195075205439221760</t>
  </si>
  <si>
    <t>1195087555324080128</t>
  </si>
  <si>
    <t>1195159533728997378</t>
  </si>
  <si>
    <t>1195165635854123008</t>
  </si>
  <si>
    <t>1195300247355961344</t>
  </si>
  <si>
    <t>1192819900831715330</t>
  </si>
  <si>
    <t>1195000559599783939</t>
  </si>
  <si>
    <t>1195300794570072064</t>
  </si>
  <si>
    <t>1195434287631343616</t>
  </si>
  <si>
    <t>1191919333062037509</t>
  </si>
  <si>
    <t>1192301373146173440</t>
  </si>
  <si>
    <t>1192985976102105093</t>
  </si>
  <si>
    <t>1193485538864574464</t>
  </si>
  <si>
    <t>1193946746189176834</t>
  </si>
  <si>
    <t>1193923916147970050</t>
  </si>
  <si>
    <t>1011890837628674049</t>
  </si>
  <si>
    <t>1194433239475085312</t>
  </si>
  <si>
    <t>1194381623216812033</t>
  </si>
  <si>
    <t>1194704358652469256</t>
  </si>
  <si>
    <t>1194811761624600576</t>
  </si>
  <si>
    <t/>
  </si>
  <si>
    <t>16482319</t>
  </si>
  <si>
    <t>942156122</t>
  </si>
  <si>
    <t>1183493253200515080</t>
  </si>
  <si>
    <t>1055668826</t>
  </si>
  <si>
    <t>1024261161573867520</t>
  </si>
  <si>
    <t>930740120067723264</t>
  </si>
  <si>
    <t>31538223</t>
  </si>
  <si>
    <t>3941880252</t>
  </si>
  <si>
    <t>799047255378391040</t>
  </si>
  <si>
    <t>8830542</t>
  </si>
  <si>
    <t>197444314</t>
  </si>
  <si>
    <t>27528134</t>
  </si>
  <si>
    <t>27045873</t>
  </si>
  <si>
    <t>en</t>
  </si>
  <si>
    <t>und</t>
  </si>
  <si>
    <t>fr</t>
  </si>
  <si>
    <t>cy</t>
  </si>
  <si>
    <t>1192517720610426882</t>
  </si>
  <si>
    <t>1192852937032249344</t>
  </si>
  <si>
    <t>1195434146631487490</t>
  </si>
  <si>
    <t>Twitter for iPhone</t>
  </si>
  <si>
    <t>Twitter for Android</t>
  </si>
  <si>
    <t>Twitter Web App</t>
  </si>
  <si>
    <t>Hootsuite Inc.</t>
  </si>
  <si>
    <t>Twitter Web Client</t>
  </si>
  <si>
    <t>Instagram</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</si>
  <si>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</si>
  <si>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</si>
  <si>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</si>
  <si>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</si>
  <si>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</si>
  <si>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</si>
  <si>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</si>
  <si>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</si>
  <si>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</si>
  <si>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</si>
  <si>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</si>
  <si>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</si>
  <si>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</si>
  <si>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</si>
  <si>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</si>
  <si>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</si>
  <si>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</si>
  <si>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</si>
  <si>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</si>
  <si>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</si>
  <si>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</si>
  <si>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Ferg Devins</t>
  </si>
  <si>
    <t>Michael Blackmon</t>
  </si>
  <si>
    <t>Robert Griffin III</t>
  </si>
  <si>
    <t>Sleeping Giant Music</t>
  </si>
  <si>
    <t>Kristina Sky ✨☁️_xD83C__xDF1B_</t>
  </si>
  <si>
    <t>ThatsCurious</t>
  </si>
  <si>
    <t>Rep. Eric Swalwell</t>
  </si>
  <si>
    <t>_xD83C__xDD71_️ęęň Ďŕ_xD83C__xDD70_️ńķîń</t>
  </si>
  <si>
    <t>Unique Lives</t>
  </si>
  <si>
    <t>TBCA</t>
  </si>
  <si>
    <t>John Cleese</t>
  </si>
  <si>
    <t>Sleeping Giant</t>
  </si>
  <si>
    <t>Faux Fleck</t>
  </si>
  <si>
    <t>Juniper</t>
  </si>
  <si>
    <t>American Military News</t>
  </si>
  <si>
    <t>Werenski’s Warriors _xD83E__xDD67__xD83E__xDD83_</t>
  </si>
  <si>
    <t>Viv _xD83D__xDC38_</t>
  </si>
  <si>
    <t>The Future is Red (not blue) _xD83D__xDC4D__xD83C__xDDFA__xD83C__xDDF8__xD83D__xDC4D__xD83C__xDDFA__xD83C__xDDF8__xD83D__xDC4D__xD83C__xDDFA__xD83C__xDDF8__xD83D__xDC4D_</t>
  </si>
  <si>
    <t>Carlos Ramos Sr.</t>
  </si>
  <si>
    <t>Put Whistleblower Eric Ciaramella on Trial</t>
  </si>
  <si>
    <t>Grumpy _xD83D__xDE06_ Mark Epstein &amp; Humpty Dumpty Org _xD83D__xDDDD_</t>
  </si>
  <si>
    <t>Adam Schiff</t>
  </si>
  <si>
    <t>Aylett Colston</t>
  </si>
  <si>
    <t>_xD83C__xDDFA__xD83C__xDDF8_ doctorcherokee _xD83C__xDDFA__xD83C__xDDF8_</t>
  </si>
  <si>
    <t>_xD83E__xDD2B_Eric Ciaramella _xD83D__xDE17__xD83C__xDFB6__xD83C__xDFB5__xD83C__xDFB6_</t>
  </si>
  <si>
    <t>James</t>
  </si>
  <si>
    <t>Knoggin Wagon</t>
  </si>
  <si>
    <t>ManagedElement=1</t>
  </si>
  <si>
    <t>Dwitter⭐️⭐️⭐️</t>
  </si>
  <si>
    <t>❌_xD83C__xDDFA__xD83C__xDDF8_Marilyn Lavala_xD83C__xDDFA__xD83C__xDDF8_✊❌ #CCOT☦_xD83D__xDE4F__xD83D__xDED0_✡_xD83C__xDF37__xD83D__xDD4A__xD83D__xDC9C_⚘</t>
  </si>
  <si>
    <t>AV</t>
  </si>
  <si>
    <t>Tammy South-Price =out of follows</t>
  </si>
  <si>
    <t>Black_Raven135</t>
  </si>
  <si>
    <t>GracieLove</t>
  </si>
  <si>
    <t>Senator Bo Duke</t>
  </si>
  <si>
    <t>Yougottabe Sh... Kiddinme</t>
  </si>
  <si>
    <t>Save AP Bio</t>
  </si>
  <si>
    <t>Jeanette#IHateFascism, #Trump2020</t>
  </si>
  <si>
    <t>C McC ⭐️⭐️⭐️_xD83C__xDDFA__xD83C__xDDF8_✝️⚾️❤️</t>
  </si>
  <si>
    <t>Red Viper 2.0 2020</t>
  </si>
  <si>
    <t>KB</t>
  </si>
  <si>
    <t>_xD83C__xDDFA__xD83C__xDDF8_ Lima Zulu ⭐️⭐️⭐️_xD83C__xDDFA__xD83C__xDDF8_</t>
  </si>
  <si>
    <t>❌aemiel_xD83C__xDF4A_</t>
  </si>
  <si>
    <t>Kung Fu -</t>
  </si>
  <si>
    <t>Hunter</t>
  </si>
  <si>
    <t>Jamie _xD83C__xDDFA__xD83C__xDDF8_Can't FOLLOW yet. #KeepAmericaGreat !</t>
  </si>
  <si>
    <t>Richard Bartole</t>
  </si>
  <si>
    <t>TheLoneRanger44</t>
  </si>
  <si>
    <t>trump IS NOT MY PRESIDENT!!</t>
  </si>
  <si>
    <t>_xD83D__xDD25_Fire_xD83D__xDD25_</t>
  </si>
  <si>
    <t>dontatmebro</t>
  </si>
  <si>
    <t>Rambunctious Red _xD83E__xDDDB_‍♀️_xD83E__xDD87__xD83D__xDD77__xD83D__xDD78_</t>
  </si>
  <si>
    <t>Larry Humphries  _xD83C__xDF4A_</t>
  </si>
  <si>
    <t>Jake Taylor</t>
  </si>
  <si>
    <t>Maggie Queen of Scotland</t>
  </si>
  <si>
    <t>Sybil _xD83E__xDD18__xD83C__xDFFC__xD83E__xDD2A_</t>
  </si>
  <si>
    <t>someotherperson</t>
  </si>
  <si>
    <t>KBuck</t>
  </si>
  <si>
    <t>Sinner _xD83D__xDC4C_</t>
  </si>
  <si>
    <t>jojo</t>
  </si>
  <si>
    <t>Bobby Lavender</t>
  </si>
  <si>
    <t>Minnesota Football</t>
  </si>
  <si>
    <t>P.J. Fleck</t>
  </si>
  <si>
    <t>MabAlLoar</t>
  </si>
  <si>
    <t>Zineb El Rhazoui</t>
  </si>
  <si>
    <t>PetitParis ♦️</t>
  </si>
  <si>
    <t>Sébastien CISZEWSKI</t>
  </si>
  <si>
    <t>_xD83D__xDC4C_Citoyen Populiste Patriote</t>
  </si>
  <si>
    <t>Atarka</t>
  </si>
  <si>
    <t>Down The Front Media</t>
  </si>
  <si>
    <t>Mr.Rakesh</t>
  </si>
  <si>
    <t>SmartDec</t>
  </si>
  <si>
    <t>Digitex</t>
  </si>
  <si>
    <t>...</t>
  </si>
  <si>
    <t>Guido Merry</t>
  </si>
  <si>
    <t>Andy Lafferty</t>
  </si>
  <si>
    <t>Trudge❌IMPEACHMENT'S A SHAM! READ THE TRANSCRIPT!❌</t>
  </si>
  <si>
    <t>Jaikub Hernandez. (R-713TX)</t>
  </si>
  <si>
    <t>Democratic Party</t>
  </si>
  <si>
    <t>Nancy Pelosi</t>
  </si>
  <si>
    <t>Kevin Armada</t>
  </si>
  <si>
    <t>Mike Portnoy _xD83E__xDD18_</t>
  </si>
  <si>
    <t>Metal Allegiance</t>
  </si>
  <si>
    <t>David Ellefson</t>
  </si>
  <si>
    <t>Megadeth</t>
  </si>
  <si>
    <t>David Williams</t>
  </si>
  <si>
    <t>Sleeping Giants</t>
  </si>
  <si>
    <t>Patrick Wetzels</t>
  </si>
  <si>
    <t>Radio X</t>
  </si>
  <si>
    <t>Gavin Wilson⛳_xD83C__xDFCC_️‍♂️</t>
  </si>
  <si>
    <t>Ross Samson</t>
  </si>
  <si>
    <t>L J</t>
  </si>
  <si>
    <t>Twon From The Roc</t>
  </si>
  <si>
    <t>kaz macklin</t>
  </si>
  <si>
    <t>Buckmore Park</t>
  </si>
  <si>
    <t>InfoTech Solutions</t>
  </si>
  <si>
    <t>C.G.</t>
  </si>
  <si>
    <t>Jayson Buford</t>
  </si>
  <si>
    <t>Kazeem Famuyide _xD83C__xDF4E_</t>
  </si>
  <si>
    <t>Jimmy New York City</t>
  </si>
  <si>
    <t>JE PARKER</t>
  </si>
  <si>
    <t>Breitbart News</t>
  </si>
  <si>
    <t>USC ن SUPER ELITE NATIONALIST</t>
  </si>
  <si>
    <t>_xD835__xDCE8__xD835__xDCEE__xD835__xDCF5__xD835__xDCF5__xD835__xDCF8__xD835__xDD00_ _xD835__xDCE1__xD835__xDCF8__xD835__xDCFC__xD835__xDCEE_ _xD835__xDCF8__xD835__xDCEF_ _xD835__xDCE3__xD835__xDCEE__xD835__xDD01__xD835__xDCEA__xD835__xDCFC_ _xD83D__xDC9B_ MAGA</t>
  </si>
  <si>
    <t>SleepingGiant</t>
  </si>
  <si>
    <t>SONNY12K</t>
  </si>
  <si>
    <t>Adrianne Cole</t>
  </si>
  <si>
    <t>Logainm.ie</t>
  </si>
  <si>
    <t>Sláine Ní Chathalláin</t>
  </si>
  <si>
    <t>(⧖)نAonghus Ó hAlmhain</t>
  </si>
  <si>
    <t>Gareth</t>
  </si>
  <si>
    <t>Comms Strategist https://t.co/tXveeNhJdK @DevinsNetwork opportunities/possibilities - Chair #bladdercancer Canada &amp; survivor - Toronto - Kenora</t>
  </si>
  <si>
    <t>Blessed Child of God-Husband of @GGriffinIII-Father _xD83D__xDC67__xD83C__xDFFD__xD83D__xDC67__xD83C__xDFFD__xD83D__xDC76__xD83C__xDFFD_-Heisman Trophy ‘11-NFL ROY ‘12-Pro Bowl QB-Baylor 2 Sport All-American-Business @MarkHeligman</t>
  </si>
  <si>
    <t>SGM News - Catch up on all your favorite artists events, music releases, and press all in one place!</t>
  </si>
  <si>
    <t>DJ | Producer “Electronic Dance Music is a Lifestyle...” - KSky _xD83C__xDF0C_</t>
  </si>
  <si>
    <t>Curious adventure of rabbit holes. Patriot. U.S. Air Force Vet. Trying to help shine some light in a dark world. Joined the fight for God &amp; Country in Nov 2016.</t>
  </si>
  <si>
    <t>Husband &amp; Papa to Nelson/Cricket. CA Congressman @HouseJudiciary/@HouseIntel. Promise of America: if you work hard, you do better &amp; dream bigger #FreedomToDream</t>
  </si>
  <si>
    <t>Raiders football enthusiast.I Follow back true fans #Raiders #JustWinBaby #OaklandRaiders #TownBidness</t>
  </si>
  <si>
    <t>Lectures designed to motivate, challenge and enlighten anyone with a strong desire to learn from the personal experiences of our distinguished speakers.</t>
  </si>
  <si>
    <t>The official Twitter feed of your Thunder Bay Community Auditorium! For ticketing info please visit the box office, or call 684-4444.</t>
  </si>
  <si>
    <t>Yes, I am still indeed alive, contrary to rumour, and am performing the silly walk in my new app http://t.co/16QGv879Ew</t>
  </si>
  <si>
    <t>Tattoo•Piercing•Jewlery 
1016 N Broadway Knoxville TN 37917
Call today ! 865-500-7205
#sleepinggiantknoxville
https://t.co/SJXJ8cJ4VR</t>
  </si>
  <si>
    <t>Nothing but #Elite tweets. #GrabAnOar #RowTheBoat 
parody account</t>
  </si>
  <si>
    <t>We are the sleeping giants you heard about.
#Trump2020 keep #AmericaFirst its our country; where else should we be first in supporting Americans first? _xD83C__xDDFA__xD83C__xDDF8__xD83D__xDD2C__xD83D__xDD26_</t>
  </si>
  <si>
    <t>News about our military, global affairs, weapons and more. https://t.co/405XQN1q8r
info@AmericanMilitaryNews.com
Favorites ≠ endorsements</t>
  </si>
  <si>
    <t>Generation Z! @ZachWerenski and @BlueJacketsNHL swept #1 Tampa Bay playoffs 2019 _xD83C__xDFD2__xD83E__xDD45_ #CBJ❤️_xD83E__xDD0D__xD83D__xDC99_</t>
  </si>
  <si>
    <t>(_xD83D__xDC38_@Viv) I'm a Brit, fought for the BREXIT campaign. ヽ(❁´◡`❁)ﾉ_xD83C__xDF3A__xD83C__xDDEC__xD83C__xDDE7_, ᗩ ᑕHᗩᗰᑭƖOᑎ FOᖇ GOOᗪ OᐯƐᖇ ƐᐯƖᒪ. #ℬℛℰXℐT_xD83C__xDDEC__xD83C__xDDE7_✌_xD83C__xDFFB_#ℳℬᎶᎯ #ℳᎯᎶᎯ #ᏦᎯᎶ❗️_xD83D__xDE0D__xD83C__xDDFA__xD83C__xDDF8_ #ℙᎯℛℒℰℛ - pinkavis</t>
  </si>
  <si>
    <t>Jesus is Lord. Son of legal immigrants. Pray for Jerusalem. #MAGA #Patriot #Conservative /No Trump haters/porn/dating . Also @ https://t.co/Z5sEtPU4MG.</t>
  </si>
  <si>
    <t>CONSERVATIVE #KAGVet2020 #NRA-#Vet #CCOT_xD83C__xDDFA__xD83C__xDDF8_⭐️⭐️⭐️⭐️....</t>
  </si>
  <si>
    <t>My Humility alone makes me better than most. _xD83E__xDD14_ Retired #2A #SemperFi #Trump2020 #1A #MAGA #Mighty200 _xD83C__xDDFA__xD83C__xDDF8__xD83C__xDDF8__xD83C__xDDFB_</t>
  </si>
  <si>
    <t>Stop trying to look cool by giving away “free” stuff...w/other people’s $$$ (taxes) _xD83D__xDE02_ #Sovereignty</t>
  </si>
  <si>
    <t>Representing California's 28th Congressional District. Chairman of the House Intelligence Committee (@HouseIntel).</t>
  </si>
  <si>
    <t>North Carolinian.  Attorney.  Advocate for fair elections.</t>
  </si>
  <si>
    <t>Overeducated libertarian-leaning pragmatic conservative. Fan of the West, Christendom, the USA, Israel, &amp; the free market. Not a fan of ignorant leftists. #MAGA</t>
  </si>
  <si>
    <t>Neuro-atypical educator, advocate &amp; entrepreneur. Life in Flux. Ask me about my vision for America. All people deserve dignity; all ideas, critical scrutiny.</t>
  </si>
  <si>
    <t>Everything is fine (_xD83D__xDD25_) Interests in politics, gaming, hockey, tech, science, Buddhism &amp; anything else that captures my mind. No DMs please. #TheResistance #FBR</t>
  </si>
  <si>
    <t>Proud American.</t>
  </si>
  <si>
    <t>Raytheon equip contractor=Ericsson LTE and UMTS servers,Cygwin terminal and ubuntu. Intel,Cyber sec. ❤️ Independent=Views=https://t.co/m5h2XGCS64 BS. FREEDOM=U.S =capitalism.</t>
  </si>
  <si>
    <t>_xD83D__xDCAA_Liberty in Jesus Gal5:1. Wife Constitutional Originalist_xD83D__xDE4F_Loyalty_xD83C__xDDFA__xD83C__xDDF8_1st CCOT MAGA DraintheSwamp f/by LriHendry genFlynn thomaswictor catturd2✝️_xD83C__xDDFA__xD83C__xDDF8__xD83C__xDDEE__xD83C__xDDF1_</t>
  </si>
  <si>
    <t>Gutwrenchingly Overly Patriotic to infinity and beyond
Israel, Christian, love family, music, laughter,
Love America, all Military n Vets,DJT_xD83D__xDC96_him_xD83E__xDD17_</t>
  </si>
  <si>
    <t>Exposing Truth. I can back up all of my tweets with evidence. I expect you to do the same.</t>
  </si>
  <si>
    <t>#WWG1WGA
#MOLONLABE
#MAGA2020
#KAG2020</t>
  </si>
  <si>
    <t>Constitutional conservative - Former Navy Line officer - NavyBrat - Pro-Life - Pro-Israel - GOA/NRA - Saved by the Blood of the Lamb - Non Sibi Sed Patriae</t>
  </si>
  <si>
    <t>❌Conservative 70 year old .❌ _xD83D__xDE4F__xD83D__xDE4F__xD83C__xDDFA__xD83C__xDDF8__xD83D__xDE4F__xD83C__xDDFA__xD83C__xDDF8__xD83D__xDE4F__xD83C__xDDFA__xD83C__xDDF8__xD83D__xDE4F__xD83C__xDDFA__xD83C__xDDF8__xD83D__xDE4F__xD83C__xDDFA__xD83C__xDDF8_
Any DMs with the "ONLY FOR YOU" will get you an automatic BLOCK!!</t>
  </si>
  <si>
    <t>Makin' my way
The only way I know how
That's just a little bit more
Than the law will allow</t>
  </si>
  <si>
    <t>I used to tweet about boxing, then the country elected a wannabe dictator.</t>
  </si>
  <si>
    <t>Love country music, husband, family, America, &amp; my dog. #ResistDemocrats, #WalkAway. #MAGA, #Trump2020, Blocked by @BetteMidler, @LeslieMarshall, no DMs</t>
  </si>
  <si>
    <t>❤️God ❤️family❤️Pro Life _xD83D__xDC9C_RESPECT_xD83C__xDDFA__xD83C__xDDF8_ _xD83D__xDCAF_ MAGA ❤️CHILD of LOVE an LIGHT⭐️IN GOD WE TRUST_xD83C__xDDFA__xD83C__xDDF8_ TRUMP2020 _xD83D__xDE4F_. Unite                     I stand with Trump 2020</t>
  </si>
  <si>
    <t>#KAG2020
You know why we're here.....
For God, Family, Country _xD83C__xDDFA__xD83C__xDDF8_
FOR POTUS &amp; GEN FLYNN 
PERIOD!
LET'S ROLL</t>
  </si>
  <si>
    <t>If you don't know what my handle means, best you don't try and come for me.</t>
  </si>
  <si>
    <t>God Family Country #2A ΜΟΛΩΝ ΛΑΒΕ III% #UniteWeStand FB @GenFlynn @JessieJaneDuff @RealDrGina @EllaaaCruzzz @codeofvets @T_S_P_O_O_K_Y #WWG1WGA MAGA</t>
  </si>
  <si>
    <t>I’m the Anti-Sophist | Anti-Marxist | INTP-T | The one you are looking for is not here | Team _xD83C__xDF4A_| Original FoH member | Influencer &amp; networker of #MAGA</t>
  </si>
  <si>
    <t>#MAGA #BuildTheWall #NRA #AnimalRescues - God Bless The USA</t>
  </si>
  <si>
    <t>NO MORE EXCUSES. LOCK THEM UP OR SHUT UP.</t>
  </si>
  <si>
    <t>GOD, Trump2020, Republican, Conservative, Gun Owner C/C, Black/White movie lover, Believer of Parental Controls/Consequences/Military. Jail Oblahblah/Clintons!</t>
  </si>
  <si>
    <t>_xD83C__xDF0A_ #FBR, #resister, #anonymous</t>
  </si>
  <si>
    <t>Don’t be giving me that Bass R bullshit story.</t>
  </si>
  <si>
    <t>6th Generation Washington DC born. Raised as an AF Brat. I deeply love my hometown and my Country. #RESIST _xD83C__xDF0A__xD83C__xDF0A__xD83C__xDF0A_Corruption doesn’t belong in the White House.</t>
  </si>
  <si>
    <t>#MAGA 
#Trump2020 
#KAG #Trump2020 #AmericaFirst
DEFENDER AND PROTECTOR OF MAGA _xD83C__xDDFA__xD83C__xDDF8_ Keep your friends close, and their enemies are your enemies. _xD83D__xDCAA_✊</t>
  </si>
  <si>
    <t>If you're following me I'm not sure where I'm going and I'm not sure when I'm coming back either.  What I'm trying to tell you is; bring snacks!</t>
  </si>
  <si>
    <t>♡I'm me. Loyal to a fault. My ❤ remains broken. I believe opinions should be educated ones. lameslayas are obsessed with me. _xD83E__xDD23__xD83E__xDD23__xD83E__xDD23_</t>
  </si>
  <si>
    <t>#1A #2A #LifetimeNRAMember #LifetimeTSRAmember #christian #Qanonsentme #IStandwithIsrael #proudlydespicable #prouddeplorable #cancersurvivor #libslayaroom</t>
  </si>
  <si>
    <t>I make conservative choices that make liberals mad! I don’t sugar coat anything. My truth is your truth like it or not! #MAGA #NRA #TRUMP2020 Obama =criminal</t>
  </si>
  <si>
    <t>Miracles take time, the impossible just takes a little longer. _xD83D__xDE4F__xD83C__xDDFA__xD83C__xDDF8__xD83E__xDD1C_ _xD83C__xDFF4__xDB40__xDC67__xDB40__xDC62__xDB40__xDC73__xDB40__xDC63__xDB40__xDC74__xDB40__xDC7F_ Keep America Great._xD83C__xDF37__xD83C__xDF3C__xD83C__xDF1E__xD83C__xDF1C_⭐️</t>
  </si>
  <si>
    <t>Extremely sarcastic. 
#ConstitutionalConservative #Republican #BackOurBlue #CodeOfVets #1A #2A _xD83D__xDCF7_ _xD83C__xDFCA__xD83C__xDFFC_‍♀️</t>
  </si>
  <si>
    <t>#HappyHoHunter</t>
  </si>
  <si>
    <t>#MAGA #2nd #NRA #TRUMP #sovereignnationsmatter⭐️✝️✡️⭐️</t>
  </si>
  <si>
    <t>I’m all about that action boss</t>
  </si>
  <si>
    <t>Official Twitter account for the University of Minnesota Golden Gophers football team. #GopherGameDay #Gophers</t>
  </si>
  <si>
    <t>Head Football Coach at the University of Minnesota! Ski-U-Mah! Row The Boat!</t>
  </si>
  <si>
    <t>Marianne Jacques France - Fichée L. #FreeRaef #StandWithSaudiHeroes #ExMuslim #AwesomeWithoutAllah #DebanImamette #Loi1905 #ToujoursCharlie #GenderCritical</t>
  </si>
  <si>
    <t>Vilain Bobophobe, un peu réac et pour une droite qui assume ses valeurs.  Laïc et passionné par le Moyen Orient. Né un 27 janvier, donc Verseau.</t>
  </si>
  <si>
    <t>Serial vanneur
C'est moi qui épluche les oignons, c'est toi qui pleures _xD83D__xDE02__xD83D__xDE02_</t>
  </si>
  <si>
    <t>Définitivement ethnoséparatiste
Agnostique; laïc et mangeur de _xD83D__xDC37_
Minorités revendicatrices _xD83D__xDD95_</t>
  </si>
  <si>
    <t>Metal band from Birmingham, UK.
https://t.co/l849Ts5AjW
https://t.co/1iPLInwy1r</t>
  </si>
  <si>
    <t>Promoters of New &amp; Live Music, Rock, Metal, Blues, Gig &amp; Album Reviewers. Hosts of @DTFPod</t>
  </si>
  <si>
    <t>#Blockchain and #Crypto research Analyst_xD83D__xDC68_‍_xD83D__xDCBB_</t>
  </si>
  <si>
    <t>https://t.co/D4mHX7hcRJ //
https://t.co/iBxuM3ncMj //
https://t.co/2XzMXIiG2o //
https://t.co/RViYDlL2xZ //</t>
  </si>
  <si>
    <t>A commission-free futures exchange with its own native cryptocurrency, the DGTX token. Click the link to read our white paper for more information.</t>
  </si>
  <si>
    <t>@FootballManager player, teacher, #WeAreTheCommunity, idiot savant minus the savant, Assassin's Creed, Sniper Elite, @FortunaSittard supporter, #geek</t>
  </si>
  <si>
    <t>Mostly just rattle on about Celtic and Galway GAA. Someone pays me to fix ships.</t>
  </si>
  <si>
    <t>Anti-Globalist, #AmericaFirst Patriot. Free Speech Advocate. Trying to Save Our Constitutional Republic &amp; Defend Western Civilization One Tweet @ a Time. #MAGA!</t>
  </si>
  <si>
    <t>An original 713 #HOUSTONSTRONG My Nationality is American.. My Heritage is Latino. Therefore, I AM AMERICAN 1st NOT Hispanic/Latino-American #BuildTheWall</t>
  </si>
  <si>
    <t>We’re working around the clock to elect Democrats across the country. Looking for the official voice of the DNC? Follow us here: @TheDemocrats</t>
  </si>
  <si>
    <t>Speaker of the House, focused on strengthening America's middle class and creating jobs; mother, grandmother, dark chocolate connoisseur.</t>
  </si>
  <si>
    <t>https://t.co/yaQOGBe5KM
https://t.co/x5Nc8vgvvW</t>
  </si>
  <si>
    <t>Sons Of Apollo, The Winery Dogs, Transatlantic, Flying Colors, Metal Allegiance, Neal Morse, Dream Theater, Adrenaline Mob, Avenged Sevenfold, Twisted Sister</t>
  </si>
  <si>
    <t>New album, Volume II: Power Drunk Majesty, out now worldwide via Nuclear Blast Entertainment. Order at: https://t.co/z3S0VY3HVX</t>
  </si>
  <si>
    <t>David Ellefson's official page. Electric bassist for MEGADETH. Owner EMP Label Group, Combat Records, Ellefson Coffee Co., Ellefson Touring Agency, Merch Live.</t>
  </si>
  <si>
    <t>Connect now to talk to Vic Rattlehead on Messenger: https://t.co/A9Fylt2KRr WARHEADS ON FOREHEADS out now! https://t.co/tBFBWXW6jG</t>
  </si>
  <si>
    <t>Samfund &amp; fodbold. Brænder for emner som Mænd &amp; følelser, trivsel, mental sundhed og ligestilling. Retfærdighed. Far til Mila, Aarhus. THFC. Half english/danish</t>
  </si>
  <si>
    <t>A campaign to make bigotry and sexism less profitable.                   “They’re the worst.” - Steve Bannon</t>
  </si>
  <si>
    <t>Mancunian WinkbuulProud Dad/Enjoy every day, not just on holiday/Live life to the fullest</t>
  </si>
  <si>
    <t>Radio X is available all across the UK on digital radio, on 104.9FM in London and 97.7FM in Manchester, on mobile and via https://t.co/Uaxidjwt15.</t>
  </si>
  <si>
    <t>Keeping high balls low, since 1981</t>
  </si>
  <si>
    <t>GET IT OFF available on iTunes ! ! ! The Goat _xD83D__xDC10_</t>
  </si>
  <si>
    <t>Host of Sports, Music, Spades and Dark Liquor Podcast | Photo/Videographer | Blogger | #SMSD Capricorn _xD83D__xDC10_</t>
  </si>
  <si>
    <t>Membership Services co-ordinator</t>
  </si>
  <si>
    <t>Back to basics Scout campsite set in 150 acres of ancient woodlands, Maidstone Road, Chatham, Kent, ME5 9QG</t>
  </si>
  <si>
    <t>IT Support company helping business grow by solving their #technology problems. Interested in all things #tech and helping #smallbusiness</t>
  </si>
  <si>
    <t>Founder of Gore29 LLC | Prop Trader with Interest in Startups, Fin-tech, UX Design, Healthcare Innovation &amp; Politics</t>
  </si>
  <si>
    <t>The devil planted fear inside the black babies.</t>
  </si>
  <si>
    <t>Bernice &amp; Hammed's son. content creator, producer and host of #Flagrant2, @revolttv, @slamonline, @snytv, @nypost, @uninterrupted, and @dussepalooza</t>
  </si>
  <si>
    <t>Retired Rapper | New York City’s own | Proudly Unemployed | Global | Silent Order | Dussel Has Friends | South Jamaica Queens</t>
  </si>
  <si>
    <t>News, commentary, and destruction of the political/media establishment.</t>
  </si>
  <si>
    <t>. Laugh as long as you breath, Love as long as you live! ن #MAGA! #QAnon follower! #KAG! #TRUMP2020 #TRUMP #PATRIOT #CONSERVATIVE</t>
  </si>
  <si>
    <t>Here for #Trump #MAGA _xD83C__xDDFA__xD83C__xDDF8__xD83D__xDC9B_#AmericaFirst_xD83D__xDDFD__xD83C__xDDFA__xD83C__xDDF8_ #ProGuns #Deplorable_xD83D__xDCAF_ #KAG #Trump2020 #Republican #LoveFurBabies_xD83D__xDC36_ #PROUDAMERICAN #VETERANSFIRST‼️_xD83C__xDDFA__xD83C__xDDF8_</t>
  </si>
  <si>
    <t>NeedSleepDontWakeMe</t>
  </si>
  <si>
    <t>DJ/ Promoter at THE MARKE / Producer for PDH Music Entertainment</t>
  </si>
  <si>
    <t>Proud single Mom and a huge football fan!!! love my Browns, Buckeyes, Cavs, and Indians!!! Thoroughly enjoy working in Sports Medicine and Physical Therapy!!</t>
  </si>
  <si>
    <t>Bunachar Logainmneacha na hÉireann, arna fhorbairt ag @FiontarGaeilge (@DublinCityUni) i bpáirt leis an mBrainse Logainmneacha (@DeptAHG).</t>
  </si>
  <si>
    <t>clár reachtaire le RTÉ RnaG
Translator/♥️ animals
Blog about Nain: https://t.co/2smzePzDor.…
is liomsa na tuairimì. retweet doesn't mean I agree</t>
  </si>
  <si>
    <t>Innealtóir Bogearraí. Scolardach. Focalbhách. Cancrán. Tugtha do dhrochimeartais focail. Féasógach!</t>
  </si>
  <si>
    <t>Southend United _xD83C__xDDEC__xD83C__xDDE7_</t>
  </si>
  <si>
    <t>Toronto</t>
  </si>
  <si>
    <t>NC</t>
  </si>
  <si>
    <t>No Pressure No Diamonds</t>
  </si>
  <si>
    <t>San Diego, CA</t>
  </si>
  <si>
    <t>Westcoast ✌_xD83C__xDFFC__xD83C__xDF34_</t>
  </si>
  <si>
    <t>East Bay, CA &amp; DC (CA-15)</t>
  </si>
  <si>
    <t>Indiana</t>
  </si>
  <si>
    <t>North America</t>
  </si>
  <si>
    <t>Thunder Bay, Ontario</t>
  </si>
  <si>
    <t>London</t>
  </si>
  <si>
    <t>Knoxville, TN</t>
  </si>
  <si>
    <t>Dinkytown</t>
  </si>
  <si>
    <t>AmericaFirst</t>
  </si>
  <si>
    <t>USA</t>
  </si>
  <si>
    <t>_xD83C__xDDFA__xD83C__xDDF8_</t>
  </si>
  <si>
    <t>Wales</t>
  </si>
  <si>
    <t>Los Angeles, CA</t>
  </si>
  <si>
    <t>Wilkes Barre ....Pa</t>
  </si>
  <si>
    <t>United States</t>
  </si>
  <si>
    <t xml:space="preserve">Sovereign Space </t>
  </si>
  <si>
    <t>Burbank, CA</t>
  </si>
  <si>
    <t>North Carolina, USA</t>
  </si>
  <si>
    <t>The South, United States</t>
  </si>
  <si>
    <t>Florida, USA</t>
  </si>
  <si>
    <t>America</t>
  </si>
  <si>
    <t>Alabama, USA</t>
  </si>
  <si>
    <t>USA #CCOT</t>
  </si>
  <si>
    <t>Kentucky, USA</t>
  </si>
  <si>
    <t>Hazzard County</t>
  </si>
  <si>
    <t>Salisbury Maryland</t>
  </si>
  <si>
    <t>Texas, USA</t>
  </si>
  <si>
    <t>Your Super Ego</t>
  </si>
  <si>
    <t>Denver, CO</t>
  </si>
  <si>
    <t>Flint, MI</t>
  </si>
  <si>
    <t>Ashland, VA</t>
  </si>
  <si>
    <t>Washington, DC</t>
  </si>
  <si>
    <t xml:space="preserve">Nuff Said, East Texas </t>
  </si>
  <si>
    <t>Cleveland, OH</t>
  </si>
  <si>
    <t>Minnesota, USA</t>
  </si>
  <si>
    <t>Right behind you</t>
  </si>
  <si>
    <t>Minneapolis, Minn.</t>
  </si>
  <si>
    <t>Minneapolis, MN</t>
  </si>
  <si>
    <t>Paris, France</t>
  </si>
  <si>
    <t>France</t>
  </si>
  <si>
    <t>Birmingham, England</t>
  </si>
  <si>
    <t>Mumbai, India</t>
  </si>
  <si>
    <t>Moscow, Russia</t>
  </si>
  <si>
    <t>Seychelles</t>
  </si>
  <si>
    <t>Glasgow/Edinburgh/Brighton</t>
  </si>
  <si>
    <t xml:space="preserve">So. Cal. Native. ΜΟΛΩΝ ΛΑΒΕ </t>
  </si>
  <si>
    <t>San Francisco</t>
  </si>
  <si>
    <t>Cherry Hill, NJ</t>
  </si>
  <si>
    <t>Here, There &amp; Everywhere</t>
  </si>
  <si>
    <t>Scottsdale, AZ</t>
  </si>
  <si>
    <t>Aarhus, Danmark</t>
  </si>
  <si>
    <t>Netherlands</t>
  </si>
  <si>
    <t>United Kingdom</t>
  </si>
  <si>
    <t>Ayrshire</t>
  </si>
  <si>
    <t>Detroit -------- Atlanta</t>
  </si>
  <si>
    <t>Atlanta, GA</t>
  </si>
  <si>
    <t>Chatham, Kent, UK</t>
  </si>
  <si>
    <t>Rochester, South East</t>
  </si>
  <si>
    <t>Rochester, Kent</t>
  </si>
  <si>
    <t>Brooklyn, NY</t>
  </si>
  <si>
    <t xml:space="preserve">NYC </t>
  </si>
  <si>
    <t>New York City.</t>
  </si>
  <si>
    <t xml:space="preserve">South Jamaica Queens • NYC </t>
  </si>
  <si>
    <t xml:space="preserve">Texas proud _xD83C__xDDE8__xD83C__xDDF1_ USA _xD83C__xDDFA__xD83C__xDDF8_ </t>
  </si>
  <si>
    <t>Hartville, OH</t>
  </si>
  <si>
    <t>Fiontar &amp; Scoil na Gaeilge, DCU</t>
  </si>
  <si>
    <t>Corca Dhuibhne</t>
  </si>
  <si>
    <t>Cill Mhantáin</t>
  </si>
  <si>
    <t>Essex</t>
  </si>
  <si>
    <t>https://t.co/l4o7cfxbNb</t>
  </si>
  <si>
    <t>https://t.co/K4nvkwVD00</t>
  </si>
  <si>
    <t>http://t.co/rHdY1KvSun</t>
  </si>
  <si>
    <t>https://t.co/jZGgLUUks2</t>
  </si>
  <si>
    <t>https://t.co/tq8A1WWg2Y</t>
  </si>
  <si>
    <t>http://t.co/aKCNaoL2RV</t>
  </si>
  <si>
    <t>http://t.co/4eOcZnkZUW</t>
  </si>
  <si>
    <t>http://t.co/cp8Gw99xPO</t>
  </si>
  <si>
    <t>https://t.co/405XQNj0ZZ</t>
  </si>
  <si>
    <t>https://t.co/FPZXNqNtDQ</t>
  </si>
  <si>
    <t>https://t.co/uxaSLX8uQ7</t>
  </si>
  <si>
    <t>https://t.co/hUAaVxVM2e</t>
  </si>
  <si>
    <t>https://t.co/qpTG7hgvjy</t>
  </si>
  <si>
    <t>https://t.co/ZKxe4XVUV0</t>
  </si>
  <si>
    <t>https://t.co/OPV898umcj</t>
  </si>
  <si>
    <t>https://t.co/Y1en6fNkN0</t>
  </si>
  <si>
    <t>https://t.co/GowfjFV2ho</t>
  </si>
  <si>
    <t>https://t.co/DF3b2cehEO</t>
  </si>
  <si>
    <t>https://t.co/7A5dFO9ZxJ</t>
  </si>
  <si>
    <t>https://t.co/6PAW2WT1e9</t>
  </si>
  <si>
    <t>https://t.co/gSW7I3HsnF</t>
  </si>
  <si>
    <t>https://t.co/oHfymqBiSQ</t>
  </si>
  <si>
    <t>https://t.co/jztVqrP3x5</t>
  </si>
  <si>
    <t>https://t.co/YB1jODhDYW</t>
  </si>
  <si>
    <t>https://t.co/QG55bkWueM</t>
  </si>
  <si>
    <t>https://t.co/eUfqYq6Lif</t>
  </si>
  <si>
    <t>https://t.co/36Ik4sYbfz</t>
  </si>
  <si>
    <t>https://t.co/a5vanNqusb</t>
  </si>
  <si>
    <t>https://t.co/Zlvx1LVmgR</t>
  </si>
  <si>
    <t>http://t.co/Uaxidjwt15</t>
  </si>
  <si>
    <t>https://t.co/Cy7APq8Q1O</t>
  </si>
  <si>
    <t>https://t.co/1NmR1Skimo</t>
  </si>
  <si>
    <t>https://t.co/GLoUnQZ7It</t>
  </si>
  <si>
    <t>https://t.co/IhhZqxoq87</t>
  </si>
  <si>
    <t>http://t.co/TfdDW0zfkN</t>
  </si>
  <si>
    <t>https://t.co/PSsVhak03B</t>
  </si>
  <si>
    <t>https://t.co/vy855iMT4y</t>
  </si>
  <si>
    <t>https://t.co/6SxT1Z9aUd</t>
  </si>
  <si>
    <t>http://t.co/2sVbt3n6lO</t>
  </si>
  <si>
    <t>https://t.co/iZukiYCytk</t>
  </si>
  <si>
    <t>http://t.co/BYI8cEOzIm</t>
  </si>
  <si>
    <t>http://t.co/mzluC0LMU8</t>
  </si>
  <si>
    <t>https://pbs.twimg.com/profile_banners/9356072/1573657015</t>
  </si>
  <si>
    <t>https://pbs.twimg.com/profile_banners/40311406/1571763460</t>
  </si>
  <si>
    <t>https://pbs.twimg.com/profile_banners/498961017/1561481286</t>
  </si>
  <si>
    <t>https://pbs.twimg.com/profile_banners/15899619/1488409620</t>
  </si>
  <si>
    <t>https://pbs.twimg.com/profile_banners/16482319/1545092751</t>
  </si>
  <si>
    <t>https://pbs.twimg.com/profile_banners/1158547734707810306/1572315505</t>
  </si>
  <si>
    <t>https://pbs.twimg.com/profile_banners/942156122/1548969863</t>
  </si>
  <si>
    <t>https://pbs.twimg.com/profile_banners/849639180/1378602991</t>
  </si>
  <si>
    <t>https://pbs.twimg.com/profile_banners/117783840/1487467826</t>
  </si>
  <si>
    <t>https://pbs.twimg.com/profile_banners/274191242/1553160375</t>
  </si>
  <si>
    <t>https://pbs.twimg.com/profile_banners/10810102/1510162991</t>
  </si>
  <si>
    <t>https://pbs.twimg.com/profile_banners/896418366969311232/1502558462</t>
  </si>
  <si>
    <t>https://pbs.twimg.com/profile_banners/771329678741082112/1538441319</t>
  </si>
  <si>
    <t>https://pbs.twimg.com/profile_banners/1092251718237048832/1558308669</t>
  </si>
  <si>
    <t>https://pbs.twimg.com/profile_banners/978561402/1491021654</t>
  </si>
  <si>
    <t>https://pbs.twimg.com/profile_banners/1095649109170708480/1568056785</t>
  </si>
  <si>
    <t>https://pbs.twimg.com/profile_banners/476071173/1554842347</t>
  </si>
  <si>
    <t>https://pbs.twimg.com/profile_banners/3083325002/1564518878</t>
  </si>
  <si>
    <t>https://pbs.twimg.com/profile_banners/473109100/1573790128</t>
  </si>
  <si>
    <t>https://pbs.twimg.com/profile_banners/317916069/1551141667</t>
  </si>
  <si>
    <t>https://pbs.twimg.com/profile_banners/939182810417520640/1514124366</t>
  </si>
  <si>
    <t>https://pbs.twimg.com/profile_banners/29501253/1547736718</t>
  </si>
  <si>
    <t>https://pbs.twimg.com/profile_banners/737702807449575424/1547215544</t>
  </si>
  <si>
    <t>https://pbs.twimg.com/profile_banners/54054964/1484932199</t>
  </si>
  <si>
    <t>https://pbs.twimg.com/profile_banners/2988775520/1568993442</t>
  </si>
  <si>
    <t>https://pbs.twimg.com/profile_banners/408138522/1544901729</t>
  </si>
  <si>
    <t>https://pbs.twimg.com/profile_banners/806317388278820864/1546245824</t>
  </si>
  <si>
    <t>https://pbs.twimg.com/profile_banners/711291909415817216/1569888621</t>
  </si>
  <si>
    <t>https://pbs.twimg.com/profile_banners/729515352577716224/1483906646</t>
  </si>
  <si>
    <t>https://pbs.twimg.com/profile_banners/465790247/1408242576</t>
  </si>
  <si>
    <t>https://pbs.twimg.com/profile_banners/980296228159107073/1560527375</t>
  </si>
  <si>
    <t>https://pbs.twimg.com/profile_banners/1168764042967683072/1567490568</t>
  </si>
  <si>
    <t>https://pbs.twimg.com/profile_banners/4916212077/1466040899</t>
  </si>
  <si>
    <t>https://pbs.twimg.com/profile_banners/897987753891287040/1551470797</t>
  </si>
  <si>
    <t>https://pbs.twimg.com/profile_banners/1018255779978149888/1568601577</t>
  </si>
  <si>
    <t>https://pbs.twimg.com/profile_banners/1142506515493990400/1570369832</t>
  </si>
  <si>
    <t>https://pbs.twimg.com/profile_banners/3306119344/1571277449</t>
  </si>
  <si>
    <t>https://pbs.twimg.com/profile_banners/901535032468287488/1570396768</t>
  </si>
  <si>
    <t>https://pbs.twimg.com/profile_banners/1143109947149832192/1570806293</t>
  </si>
  <si>
    <t>https://pbs.twimg.com/profile_banners/973429559700873216/1572650260</t>
  </si>
  <si>
    <t>https://pbs.twimg.com/profile_banners/1171215399477755905/1568140609</t>
  </si>
  <si>
    <t>https://pbs.twimg.com/profile_banners/956332482592497664/1520473410</t>
  </si>
  <si>
    <t>https://pbs.twimg.com/profile_banners/907564939753213952/1528087494</t>
  </si>
  <si>
    <t>https://pbs.twimg.com/profile_banners/1184825972132106240/1572636606</t>
  </si>
  <si>
    <t>https://pbs.twimg.com/profile_banners/996043776194961409/1572805511</t>
  </si>
  <si>
    <t>https://pbs.twimg.com/profile_banners/1163089882094460928/1570456765</t>
  </si>
  <si>
    <t>https://pbs.twimg.com/profile_banners/1134570602415644672/1559338637</t>
  </si>
  <si>
    <t>https://pbs.twimg.com/profile_banners/3224525778/1572291211</t>
  </si>
  <si>
    <t>https://pbs.twimg.com/profile_banners/959204270569611264/1518898236</t>
  </si>
  <si>
    <t>https://pbs.twimg.com/profile_banners/3098038965/1560565411</t>
  </si>
  <si>
    <t>https://pbs.twimg.com/profile_banners/1097344916118781953/1573075910</t>
  </si>
  <si>
    <t>https://pbs.twimg.com/profile_banners/701878145641676800/1525043738</t>
  </si>
  <si>
    <t>https://pbs.twimg.com/profile_banners/1183493253200515080/1572611987</t>
  </si>
  <si>
    <t>https://pbs.twimg.com/profile_banners/954184648254423040/1568580895</t>
  </si>
  <si>
    <t>https://pbs.twimg.com/profile_banners/26813914/1561758072</t>
  </si>
  <si>
    <t>https://pbs.twimg.com/profile_banners/1055668826/1483752523</t>
  </si>
  <si>
    <t>https://pbs.twimg.com/profile_banners/789773474114011137/1571938427</t>
  </si>
  <si>
    <t>https://pbs.twimg.com/profile_banners/2902075112/1516050838</t>
  </si>
  <si>
    <t>https://pbs.twimg.com/profile_banners/1160651975203205120/1565813857</t>
  </si>
  <si>
    <t>https://pbs.twimg.com/profile_banners/2975283347/1556351236</t>
  </si>
  <si>
    <t>https://pbs.twimg.com/profile_banners/1074834428495650817/1559485872</t>
  </si>
  <si>
    <t>https://pbs.twimg.com/profile_banners/787642256207515649/1497091255</t>
  </si>
  <si>
    <t>https://pbs.twimg.com/profile_banners/949291441326497793/1568131196</t>
  </si>
  <si>
    <t>https://pbs.twimg.com/profile_banners/957916335945781250/1518788076</t>
  </si>
  <si>
    <t>https://pbs.twimg.com/profile_banners/930740120067723264/1526340717</t>
  </si>
  <si>
    <t>https://pbs.twimg.com/profile_banners/480818483/1469538361</t>
  </si>
  <si>
    <t>https://pbs.twimg.com/profile_banners/20672266/1482438355</t>
  </si>
  <si>
    <t>https://pbs.twimg.com/profile_banners/31538223/1561711112</t>
  </si>
  <si>
    <t>https://pbs.twimg.com/profile_banners/3941880252/1557127915</t>
  </si>
  <si>
    <t>https://pbs.twimg.com/profile_banners/842787703188013056/1509900150</t>
  </si>
  <si>
    <t>https://pbs.twimg.com/profile_banners/722793491059769344/1563997541</t>
  </si>
  <si>
    <t>https://pbs.twimg.com/profile_banners/15764644/1572273026</t>
  </si>
  <si>
    <t>https://pbs.twimg.com/profile_banners/4471387526/1479533367</t>
  </si>
  <si>
    <t>https://pbs.twimg.com/profile_banners/102570694/1488536882</t>
  </si>
  <si>
    <t>https://pbs.twimg.com/profile_banners/2762789045/1536304346</t>
  </si>
  <si>
    <t>https://pbs.twimg.com/profile_banners/82782150/1570641143</t>
  </si>
  <si>
    <t>https://pbs.twimg.com/profile_banners/21163600/1548472912</t>
  </si>
  <si>
    <t>https://pbs.twimg.com/profile_banners/1064973377952260097/1553716160</t>
  </si>
  <si>
    <t>https://pbs.twimg.com/profile_banners/1032097478865182720/1536043154</t>
  </si>
  <si>
    <t>https://pbs.twimg.com/profile_banners/799047255378391040/1541013684</t>
  </si>
  <si>
    <t>https://pbs.twimg.com/profile_banners/296785203/1567370101</t>
  </si>
  <si>
    <t>https://pbs.twimg.com/profile_banners/8830542/1564481764</t>
  </si>
  <si>
    <t>https://pbs.twimg.com/profile_banners/545381063/1531930892</t>
  </si>
  <si>
    <t>https://pbs.twimg.com/profile_banners/197444314/1572910522</t>
  </si>
  <si>
    <t>https://pbs.twimg.com/profile_banners/38068956/1560134081</t>
  </si>
  <si>
    <t>https://pbs.twimg.com/profile_banners/239000430/1563866181</t>
  </si>
  <si>
    <t>https://pbs.twimg.com/profile_banners/2944923808/1487355960</t>
  </si>
  <si>
    <t>https://pbs.twimg.com/profile_banners/2231756550/1386264034</t>
  </si>
  <si>
    <t>https://pbs.twimg.com/profile_banners/304894637/1560510436</t>
  </si>
  <si>
    <t>https://pbs.twimg.com/profile_banners/3039494043/1531143790</t>
  </si>
  <si>
    <t>https://pbs.twimg.com/profile_banners/2599070112/1511109489</t>
  </si>
  <si>
    <t>https://pbs.twimg.com/profile_banners/27528134/1559083844</t>
  </si>
  <si>
    <t>https://pbs.twimg.com/profile_banners/26171899/1433335714</t>
  </si>
  <si>
    <t>https://pbs.twimg.com/profile_banners/457984599/1359997459</t>
  </si>
  <si>
    <t>https://pbs.twimg.com/profile_banners/842966920978620416/1490890715</t>
  </si>
  <si>
    <t>https://pbs.twimg.com/profile_banners/27045873/1564063303</t>
  </si>
  <si>
    <t>https://pbs.twimg.com/profile_banners/2840711831/1528371371</t>
  </si>
  <si>
    <t>https://pbs.twimg.com/profile_banners/59849880/1571579825</t>
  </si>
  <si>
    <t>https://pbs.twimg.com/profile_banners/472023432/1475571314</t>
  </si>
  <si>
    <t>https://pbs.twimg.com/profile_banners/1092462045818163202/1573309435</t>
  </si>
  <si>
    <t>https://pbs.twimg.com/profile_banners/235543668/1406991274</t>
  </si>
  <si>
    <t>https://pbs.twimg.com/profile_banners/306211404/1560885623</t>
  </si>
  <si>
    <t>http://abs.twimg.com/images/themes/theme10/bg.gif</t>
  </si>
  <si>
    <t>http://abs.twimg.com/images/themes/theme1/bg.png</t>
  </si>
  <si>
    <t>http://abs.twimg.com/images/themes/theme4/bg.gif</t>
  </si>
  <si>
    <t>http://abs.twimg.com/images/themes/theme14/bg.gif</t>
  </si>
  <si>
    <t>http://abs.twimg.com/images/themes/theme18/bg.gif</t>
  </si>
  <si>
    <t>http://abs.twimg.com/images/themes/theme12/bg.gif</t>
  </si>
  <si>
    <t>http://abs.twimg.com/images/themes/theme6/bg.gif</t>
  </si>
  <si>
    <t>http://abs.twimg.com/images/themes/theme9/bg.gif</t>
  </si>
  <si>
    <t>http://abs.twimg.com/images/themes/theme11/bg.gif</t>
  </si>
  <si>
    <t>http://abs.twimg.com/images/themes/theme3/bg.gif</t>
  </si>
  <si>
    <t>http://pbs.twimg.com/profile_images/1171501784797302784/YJqtjIK8_normal.jpg</t>
  </si>
  <si>
    <t>http://pbs.twimg.com/profile_images/1172470108935139328/UDEJtoHU_normal.jpg</t>
  </si>
  <si>
    <t>http://pbs.twimg.com/profile_images/574387738566258688/jODCgrWb_normal.jpeg</t>
  </si>
  <si>
    <t>http://pbs.twimg.com/profile_images/1189003224159797256/TaThpEG0_normal.jpg</t>
  </si>
  <si>
    <t>http://pbs.twimg.com/profile_images/1083558899029032961/tweWUB8Y_normal.jpg</t>
  </si>
  <si>
    <t>http://pbs.twimg.com/profile_images/1018830936002228224/YWLHf9Zg_normal.jpg</t>
  </si>
  <si>
    <t>http://pbs.twimg.com/profile_images/2622284361/1emzqsaz3t5glbyndf66_normal.jpeg</t>
  </si>
  <si>
    <t>http://pbs.twimg.com/profile_images/896421282933338113/2jg54vqK_normal.jpg</t>
  </si>
  <si>
    <t>http://pbs.twimg.com/profile_images/1130254581831651328/I0G-9xbY_normal.jpg</t>
  </si>
  <si>
    <t>http://pbs.twimg.com/profile_images/744017470739079168/IN0IqgOw_normal.jpg</t>
  </si>
  <si>
    <t>http://pbs.twimg.com/profile_images/1186502268486635520/aO-iNWkJ_normal.jpg</t>
  </si>
  <si>
    <t>http://pbs.twimg.com/profile_images/1194942600161222659/OJfSsmRF_normal.jpg</t>
  </si>
  <si>
    <t>http://pbs.twimg.com/profile_images/1157652666496897031/dRbGRf4c_normal.jpg</t>
  </si>
  <si>
    <t>http://pbs.twimg.com/profile_images/1131464970519105541/sucuHzQx_normal.png</t>
  </si>
  <si>
    <t>http://pbs.twimg.com/profile_images/1420213304/174339_100000076364772_6707208_q_normal.jpg</t>
  </si>
  <si>
    <t>http://pbs.twimg.com/profile_images/1107465976562380800/i-y2aFmR_normal.jpg</t>
  </si>
  <si>
    <t>http://pbs.twimg.com/profile_images/816361054699667458/0DVL6HrY_normal.jpg</t>
  </si>
  <si>
    <t>http://pbs.twimg.com/profile_images/1083728030126796800/ECU8PZLP_normal.jpg</t>
  </si>
  <si>
    <t>http://pbs.twimg.com/profile_images/1060008236554739712/gjKr8JP__normal.jpg</t>
  </si>
  <si>
    <t>http://pbs.twimg.com/profile_images/1175069776839958528/0eN6WQqf_normal.jpg</t>
  </si>
  <si>
    <t>http://pbs.twimg.com/profile_images/544538795312291841/nzHiWrIL_normal.jpeg</t>
  </si>
  <si>
    <t>http://pbs.twimg.com/profile_images/1044966703879208960/O0Oo4nTA_normal.jpg</t>
  </si>
  <si>
    <t>http://pbs.twimg.com/profile_images/1058222156755206144/i86KPz6O_normal.jpg</t>
  </si>
  <si>
    <t>http://pbs.twimg.com/profile_images/1079660427527639040/i-kBtZ5X_normal.jpg</t>
  </si>
  <si>
    <t>http://pbs.twimg.com/profile_images/873917150817398787/eQAbPYTf_normal.jpg</t>
  </si>
  <si>
    <t>http://pbs.twimg.com/profile_images/760895141267836928/DdwlC6Jm_normal.jpg</t>
  </si>
  <si>
    <t>http://pbs.twimg.com/profile_images/733145446261088256/AQomkXId_normal.jpg</t>
  </si>
  <si>
    <t>http://pbs.twimg.com/profile_images/554457287444533248/ajMhMUb__normal.png</t>
  </si>
  <si>
    <t>http://pbs.twimg.com/profile_images/1151170646879002624/tKFA7gU6_normal.jpg</t>
  </si>
  <si>
    <t>http://pbs.twimg.com/profile_images/1185260660503920641/KXv-1g5w_normal.jpg</t>
  </si>
  <si>
    <t>http://pbs.twimg.com/profile_images/743255367044390914/OkWSoNce_normal.jpg</t>
  </si>
  <si>
    <t>http://pbs.twimg.com/profile_images/1077045151040716806/0uRt9PF8_normal.jpg</t>
  </si>
  <si>
    <t>http://pbs.twimg.com/profile_images/1184520178853437440/JnCn1o6O_normal.jpg</t>
  </si>
  <si>
    <t>http://pbs.twimg.com/profile_images/1190766327012773895/QDW6G4xA_normal.jpg</t>
  </si>
  <si>
    <t>http://pbs.twimg.com/profile_images/1180843335944200193/gfgeLkGA_normal.jpg</t>
  </si>
  <si>
    <t>http://pbs.twimg.com/profile_images/965999518591397888/QKoyWziU_normal.jpg</t>
  </si>
  <si>
    <t>http://pbs.twimg.com/profile_images/1163629697193906176/wjGwaJ5o_normal.jpg</t>
  </si>
  <si>
    <t>http://pbs.twimg.com/profile_images/1190237030745292800/-D9M0BQR_normal.jpg</t>
  </si>
  <si>
    <t>http://pbs.twimg.com/profile_images/1190497420549001217/hF4Edp-g_normal.jpg</t>
  </si>
  <si>
    <t>http://pbs.twimg.com/profile_images/1171215653732270080/HGdqjRiW_normal.jpg</t>
  </si>
  <si>
    <t>http://pbs.twimg.com/profile_images/971562010952585221/3Enw9sMo_normal.jpg</t>
  </si>
  <si>
    <t>http://pbs.twimg.com/profile_images/909362726815838208/mgVFjSE__normal.jpg</t>
  </si>
  <si>
    <t>http://pbs.twimg.com/profile_images/1190341540541022211/Z2G77ntB_normal.jpg</t>
  </si>
  <si>
    <t>http://pbs.twimg.com/profile_images/1155165142155497473/ukZ8OH2P_normal.jpg</t>
  </si>
  <si>
    <t>http://pbs.twimg.com/profile_images/1191392092444135434/OzWChBPn_normal.jpg</t>
  </si>
  <si>
    <t>http://pbs.twimg.com/profile_images/1134574112221777921/fNSrq64U_normal.png</t>
  </si>
  <si>
    <t>http://pbs.twimg.com/profile_images/1192886671945191424/0X-wJAN8_normal.jpg</t>
  </si>
  <si>
    <t>http://pbs.twimg.com/profile_images/1191504271910604806/iWWrsF3H_normal.jpg</t>
  </si>
  <si>
    <t>http://pbs.twimg.com/profile_images/1195468407552061440/Uk0w7xpo_normal.jpg</t>
  </si>
  <si>
    <t>http://pbs.twimg.com/profile_images/1195374000358211585/9433PBPx_normal.jpg</t>
  </si>
  <si>
    <t>http://pbs.twimg.com/profile_images/990731368710619136/zTWhmfKq_normal.jpg</t>
  </si>
  <si>
    <t>http://pbs.twimg.com/profile_images/1190246658061279232/dS-stCPF_normal.jpg</t>
  </si>
  <si>
    <t>http://pbs.twimg.com/profile_images/1126860442507280384/q4Q0BsrW_normal.jpg</t>
  </si>
  <si>
    <t>http://pbs.twimg.com/profile_images/885610651464454146/R3n2aVfv_normal.jpg</t>
  </si>
  <si>
    <t>http://pbs.twimg.com/profile_images/1017876393282154499/jP3RcTF4_normal.jpg</t>
  </si>
  <si>
    <t>http://pbs.twimg.com/profile_images/1187485910096584709/wu8XejVL_normal.jpg</t>
  </si>
  <si>
    <t>http://pbs.twimg.com/profile_images/926475064270381057/EaIncA7k_normal.jpg</t>
  </si>
  <si>
    <t>http://pbs.twimg.com/profile_images/1188585327964884993/hVy_ZBED_normal.jpg</t>
  </si>
  <si>
    <t>http://pbs.twimg.com/profile_images/1122044350798626816/MOGsdw9r_normal.jpg</t>
  </si>
  <si>
    <t>http://pbs.twimg.com/profile_images/873490062058684416/xblTpdx3_normal.jpg</t>
  </si>
  <si>
    <t>http://pbs.twimg.com/profile_images/964520356663971841/2MLkQqf6_normal.jpg</t>
  </si>
  <si>
    <t>http://pbs.twimg.com/profile_images/997379779597922305/vTiphY-W_normal.jpg</t>
  </si>
  <si>
    <t>http://pbs.twimg.com/profile_images/1028208484033212417/oYc-auUl_normal.jpg</t>
  </si>
  <si>
    <t>http://pbs.twimg.com/profile_images/1178942493527887872/n5CGfbGt_normal.jpg</t>
  </si>
  <si>
    <t>http://pbs.twimg.com/profile_images/815945781802844160/WkHtVTua_normal.jpg</t>
  </si>
  <si>
    <t>http://pbs.twimg.com/profile_images/1114294290375688193/P9mcJNGb_normal.png</t>
  </si>
  <si>
    <t>http://pbs.twimg.com/profile_images/1144094976193769472/-2dHk_9M_normal.jpg</t>
  </si>
  <si>
    <t>http://pbs.twimg.com/profile_images/1010015001522782210/w6owHAul_normal.jpg</t>
  </si>
  <si>
    <t>http://pbs.twimg.com/profile_images/1456858309/Ellefson_Dennon_Photo_normal.jpg</t>
  </si>
  <si>
    <t>http://pbs.twimg.com/profile_images/1088989118019694592/MpzSj0Fv_normal.jpg</t>
  </si>
  <si>
    <t>http://pbs.twimg.com/profile_images/1172149553019015168/BZPABHLM_normal.jpg</t>
  </si>
  <si>
    <t>http://pbs.twimg.com/profile_images/1148612027650387969/jQ2q2SWd_normal.png</t>
  </si>
  <si>
    <t>http://pbs.twimg.com/profile_images/1191499206550335491/vcaPuus2_normal.jpg</t>
  </si>
  <si>
    <t>http://pbs.twimg.com/profile_images/832650997172350978/aDpjJhZM_normal.jpg</t>
  </si>
  <si>
    <t>http://pbs.twimg.com/profile_images/378800000833175463/a93e5c90c970a0bfd192de1d0e3a3b5e_normal.jpeg</t>
  </si>
  <si>
    <t>http://pbs.twimg.com/profile_images/1139487869565919232/B5-HSz8L_normal.png</t>
  </si>
  <si>
    <t>http://pbs.twimg.com/profile_images/1185969046757490693/kTBt-Q_K_normal.jpg</t>
  </si>
  <si>
    <t>http://pbs.twimg.com/profile_images/1188647533377212418/bXoa8TU0_normal.jpg</t>
  </si>
  <si>
    <t>http://pbs.twimg.com/profile_images/949270171755077632/dw3M-58z_normal.jpg</t>
  </si>
  <si>
    <t>http://pbs.twimg.com/profile_images/1042531021118300160/xuLMVPJ8_normal.jpg</t>
  </si>
  <si>
    <t>http://pbs.twimg.com/profile_images/1155167565867622401/ccSfRNBG_normal.jpg</t>
  </si>
  <si>
    <t>http://pbs.twimg.com/profile_images/1190483830500724737/_eSrj3Lz_normal.jpg</t>
  </si>
  <si>
    <t>Open Twitter Page for This Person</t>
  </si>
  <si>
    <t>https://twitter.com/fergdevins</t>
  </si>
  <si>
    <t>https://twitter.com/thereal_mikebsr</t>
  </si>
  <si>
    <t>https://twitter.com/rgiii</t>
  </si>
  <si>
    <t>https://twitter.com/sleepinggiant</t>
  </si>
  <si>
    <t>https://twitter.com/kristinasky</t>
  </si>
  <si>
    <t>https://twitter.com/curiousthats</t>
  </si>
  <si>
    <t>https://twitter.com/repswalwell</t>
  </si>
  <si>
    <t>https://twitter.com/justinbradley79</t>
  </si>
  <si>
    <t>https://twitter.com/uniquelives</t>
  </si>
  <si>
    <t>https://twitter.com/the_auditorium</t>
  </si>
  <si>
    <t>https://twitter.com/johncleese</t>
  </si>
  <si>
    <t>https://twitter.com/sleepinggianttn</t>
  </si>
  <si>
    <t>https://twitter.com/fauxfleck</t>
  </si>
  <si>
    <t>https://twitter.com/you_lookingatme</t>
  </si>
  <si>
    <t>https://twitter.com/amermilnews</t>
  </si>
  <si>
    <t>https://twitter.com/werenskiwarrior</t>
  </si>
  <si>
    <t>https://twitter.com/pinkavis</t>
  </si>
  <si>
    <t>https://twitter.com/quin4trump</t>
  </si>
  <si>
    <t>https://twitter.com/usvetram</t>
  </si>
  <si>
    <t>https://twitter.com/scottrickhoff</t>
  </si>
  <si>
    <t>https://twitter.com/agortitz</t>
  </si>
  <si>
    <t>https://twitter.com/repadamschiff</t>
  </si>
  <si>
    <t>https://twitter.com/everyvoicenc</t>
  </si>
  <si>
    <t>https://twitter.com/doctorcherokee</t>
  </si>
  <si>
    <t>https://twitter.com/edukfun</t>
  </si>
  <si>
    <t>https://twitter.com/notabeekeeper</t>
  </si>
  <si>
    <t>https://twitter.com/wagonknoggin</t>
  </si>
  <si>
    <t>https://twitter.com/freddyrace14</t>
  </si>
  <si>
    <t>https://twitter.com/biglytrumpette</t>
  </si>
  <si>
    <t>https://twitter.com/marilynlavala</t>
  </si>
  <si>
    <t>https://twitter.com/veritas_2016</t>
  </si>
  <si>
    <t>https://twitter.com/saponi42071</t>
  </si>
  <si>
    <t>https://twitter.com/rosaleeadams</t>
  </si>
  <si>
    <t>https://twitter.com/gracielovesusa</t>
  </si>
  <si>
    <t>https://twitter.com/realboduke</t>
  </si>
  <si>
    <t>https://twitter.com/ygbshittinme</t>
  </si>
  <si>
    <t>https://twitter.com/patatatat</t>
  </si>
  <si>
    <t>https://twitter.com/schanette55</t>
  </si>
  <si>
    <t>https://twitter.com/cmccbyfaith</t>
  </si>
  <si>
    <t>https://twitter.com/redwins3_first</t>
  </si>
  <si>
    <t>https://twitter.com/readyouforfree</t>
  </si>
  <si>
    <t>https://twitter.com/fastcow33</t>
  </si>
  <si>
    <t>https://twitter.com/lastlaughaemial</t>
  </si>
  <si>
    <t>https://twitter.com/spaceforcebravo</t>
  </si>
  <si>
    <t>https://twitter.com/hunteroffacts</t>
  </si>
  <si>
    <t>https://twitter.com/jamie32377541</t>
  </si>
  <si>
    <t>https://twitter.com/bartole_richard</t>
  </si>
  <si>
    <t>https://twitter.com/theloneranger44</t>
  </si>
  <si>
    <t>https://twitter.com/tinmp721</t>
  </si>
  <si>
    <t>https://twitter.com/onfire4trump</t>
  </si>
  <si>
    <t>https://twitter.com/dontatmebro2</t>
  </si>
  <si>
    <t>https://twitter.com/vehementredhead</t>
  </si>
  <si>
    <t>https://twitter.com/larryhumphries1</t>
  </si>
  <si>
    <t>https://twitter.com/jaketaylorslide</t>
  </si>
  <si>
    <t>https://twitter.com/maggie51852</t>
  </si>
  <si>
    <t>https://twitter.com/_jstmehere_</t>
  </si>
  <si>
    <t>https://twitter.com/someotherperso3</t>
  </si>
  <si>
    <t>https://twitter.com/establishmentno</t>
  </si>
  <si>
    <t>https://twitter.com/sinnersgonnasin</t>
  </si>
  <si>
    <t>https://twitter.com/joanne48640679</t>
  </si>
  <si>
    <t>https://twitter.com/robertbunyan88</t>
  </si>
  <si>
    <t>https://twitter.com/gopherfootball</t>
  </si>
  <si>
    <t>https://twitter.com/coach_fleck</t>
  </si>
  <si>
    <t>https://twitter.com/maballoar</t>
  </si>
  <si>
    <t>https://twitter.com/zinebelrhazoui</t>
  </si>
  <si>
    <t>https://twitter.com/pascalfagnoux</t>
  </si>
  <si>
    <t>https://twitter.com/ciszewskidavid</t>
  </si>
  <si>
    <t>https://twitter.com/citoyen2p</t>
  </si>
  <si>
    <t>https://twitter.com/atarkaofficial</t>
  </si>
  <si>
    <t>https://twitter.com/dtfmedia</t>
  </si>
  <si>
    <t>https://twitter.com/rakesh_swain62</t>
  </si>
  <si>
    <t>https://twitter.com/smartdecteam</t>
  </si>
  <si>
    <t>https://twitter.com/digitexfutures</t>
  </si>
  <si>
    <t>https://twitter.com/stewartlfc</t>
  </si>
  <si>
    <t>https://twitter.com/merryguido</t>
  </si>
  <si>
    <t>https://twitter.com/andycruix</t>
  </si>
  <si>
    <t>https://twitter.com/trudginon1</t>
  </si>
  <si>
    <t>https://twitter.com/jaikub713</t>
  </si>
  <si>
    <t>https://twitter.com/dnc</t>
  </si>
  <si>
    <t>https://twitter.com/speakerpelosi</t>
  </si>
  <si>
    <t>https://twitter.com/distortionover</t>
  </si>
  <si>
    <t>https://twitter.com/mikeportnoy</t>
  </si>
  <si>
    <t>https://twitter.com/metalallegiance</t>
  </si>
  <si>
    <t>https://twitter.com/ellefsondavid</t>
  </si>
  <si>
    <t>https://twitter.com/megadeth</t>
  </si>
  <si>
    <t>https://twitter.com/davidwilliamsdk</t>
  </si>
  <si>
    <t>https://twitter.com/teddyfraud</t>
  </si>
  <si>
    <t>https://twitter.com/slpng_giants</t>
  </si>
  <si>
    <t>https://twitter.com/pee_double_you</t>
  </si>
  <si>
    <t>https://twitter.com/radiox</t>
  </si>
  <si>
    <t>https://twitter.com/gav_big</t>
  </si>
  <si>
    <t>https://twitter.com/spider14ros</t>
  </si>
  <si>
    <t>https://twitter.com/onlyonethegoat</t>
  </si>
  <si>
    <t>https://twitter.com/whoistwon</t>
  </si>
  <si>
    <t>https://twitter.com/kaz_macklin</t>
  </si>
  <si>
    <t>https://twitter.com/buckmoreparkscs</t>
  </si>
  <si>
    <t>https://twitter.com/infotechuk</t>
  </si>
  <si>
    <t>https://twitter.com/gorechristophe2</t>
  </si>
  <si>
    <t>https://twitter.com/jaysonbuford</t>
  </si>
  <si>
    <t>https://twitter.com/kazeem</t>
  </si>
  <si>
    <t>https://twitter.com/mallyjames</t>
  </si>
  <si>
    <t>https://twitter.com/jeparker9</t>
  </si>
  <si>
    <t>https://twitter.com/breitbartnews</t>
  </si>
  <si>
    <t>https://twitter.com/go_usc_gamecock</t>
  </si>
  <si>
    <t>https://twitter.com/trumpgirl_45_</t>
  </si>
  <si>
    <t>https://twitter.com/sleepin56672664</t>
  </si>
  <si>
    <t>https://twitter.com/mixmastersonny</t>
  </si>
  <si>
    <t>https://twitter.com/ptacole1</t>
  </si>
  <si>
    <t>https://twitter.com/logainm_ie</t>
  </si>
  <si>
    <t>https://twitter.com/slaineni</t>
  </si>
  <si>
    <t>https://twitter.com/aonghusoha</t>
  </si>
  <si>
    <t>https://twitter.com/garethrjs</t>
  </si>
  <si>
    <t>fergdevins
Sun rising over a #sleepinggiant
https://t.co/OgJCCYvGi4</t>
  </si>
  <si>
    <t>thereal_mikebsr
If this carried over into Sunday,
I'd still be quite confident in
@RGIII #sleepinggiant _xD83E__xDD1E__xD83C__xDFFF_ https://t.co/2UVbYzGd4t</t>
  </si>
  <si>
    <t xml:space="preserve">rgiii
</t>
  </si>
  <si>
    <t>sleepinggiant
@KristinaSky Not surprised in the
slightest _xD83D__xDE02_</t>
  </si>
  <si>
    <t xml:space="preserve">kristinasky
</t>
  </si>
  <si>
    <t>curiousthats
@RepSwalwell #WeThePeople #SleepingGiant
https://t.co/5Yj2aXmUxz</t>
  </si>
  <si>
    <t xml:space="preserve">repswalwell
</t>
  </si>
  <si>
    <t>justinbradley79
Man. The refs played hard tonight,but
the raiders overcame their ferocity..and
how bout that #4 draft pick.#SleepingGiant</t>
  </si>
  <si>
    <t>uniquelives
Do what @JohnCleese wants...go
see him tonight #tbay #sleepinggiant
@The_Auditorium for tix https://t.co/kyrG1ZfxFt
https://t.co/5k2UwE9hVJ</t>
  </si>
  <si>
    <t xml:space="preserve">the_auditorium
</t>
  </si>
  <si>
    <t xml:space="preserve">johncleese
</t>
  </si>
  <si>
    <t>sleepinggianttn
awesome couples tattoos by Rob
Johnson @unclerob73 pulled from
our set of #starwars #mrflashmachine
call 865 500 7205 for consults
and more information @sleepinggiant_knoxville
Also find us on Twitter- SleepingGiantTN
https://t.co/SFVJ34EJHz</t>
  </si>
  <si>
    <t>fauxfleck
Look around! #sleepinggiant #RTBvsTHEWORLD
Let's goooo!!!</t>
  </si>
  <si>
    <t>you_lookingatme
@SinnersGonnaSin @establishmentno
@someotherperso3 @NationalistOf
@_jstmehere_ @maggie51852 @JakeTaylorSlide
@LarryHumphries1 @VehementRedhead
@Dawndaw41131715 @dontatmebro2
@onfire4trump @TINMP721 @ConSlaya
@TheLoneRanger44 @bartole_richard
@neutralground01 @Jamie32377541
@hunteroffacts @SpaceForceBravo
@LastLaughAemial @fastcow33 @ReadYouForFree
@redwins3_first @cmccbyfaith @Schanette55
@patatatat @YGBShittinme @RealBoDuke
@MAGAMAMA20 @GracieLovesUSA @RosaleeAdams
@Saponi42071 @Veritas_2016 @MarilynLavala
@BiglyTrumpette @freddyrace14 @WagonKnoggin
@NotABeeKeeper @edukfun @doctorcherokee
@EveryVoiceNC @RepAdamSchiff @Agortitz
@ScottRickhoff @usvetram @Quin4Trump
@PinkAvis @WerenskiWarrior @AmerMilNews
#MAGA to the bones Really love
#Trump2020LandslideVictoryBaby
#Trump2020 #TrumpWins #TrumpsArmy
we will not be silent we are the
sleeping giant #SleepingGiant https://t.co/rsWI3X30j1</t>
  </si>
  <si>
    <t xml:space="preserve">amermilnews
</t>
  </si>
  <si>
    <t xml:space="preserve">werenskiwarrior
</t>
  </si>
  <si>
    <t xml:space="preserve">pinkavis
</t>
  </si>
  <si>
    <t xml:space="preserve">quin4trump
</t>
  </si>
  <si>
    <t xml:space="preserve">usvetram
</t>
  </si>
  <si>
    <t xml:space="preserve">scottrickhoff
</t>
  </si>
  <si>
    <t xml:space="preserve">agortitz
</t>
  </si>
  <si>
    <t xml:space="preserve">repadamschiff
</t>
  </si>
  <si>
    <t xml:space="preserve">everyvoicenc
</t>
  </si>
  <si>
    <t xml:space="preserve">doctorcherokee
</t>
  </si>
  <si>
    <t xml:space="preserve">edukfun
</t>
  </si>
  <si>
    <t xml:space="preserve">notabeekeeper
</t>
  </si>
  <si>
    <t xml:space="preserve">wagonknoggin
</t>
  </si>
  <si>
    <t xml:space="preserve">freddyrace14
</t>
  </si>
  <si>
    <t xml:space="preserve">biglytrumpette
</t>
  </si>
  <si>
    <t xml:space="preserve">marilynlavala
</t>
  </si>
  <si>
    <t xml:space="preserve">veritas_2016
</t>
  </si>
  <si>
    <t xml:space="preserve">saponi42071
</t>
  </si>
  <si>
    <t xml:space="preserve">rosaleeadams
</t>
  </si>
  <si>
    <t xml:space="preserve">gracielovesusa
</t>
  </si>
  <si>
    <t xml:space="preserve">realboduke
</t>
  </si>
  <si>
    <t xml:space="preserve">ygbshittinme
</t>
  </si>
  <si>
    <t xml:space="preserve">patatatat
</t>
  </si>
  <si>
    <t xml:space="preserve">schanette55
</t>
  </si>
  <si>
    <t xml:space="preserve">cmccbyfaith
</t>
  </si>
  <si>
    <t xml:space="preserve">redwins3_first
</t>
  </si>
  <si>
    <t xml:space="preserve">readyouforfree
</t>
  </si>
  <si>
    <t xml:space="preserve">fastcow33
</t>
  </si>
  <si>
    <t xml:space="preserve">lastlaughaemial
</t>
  </si>
  <si>
    <t xml:space="preserve">spaceforcebravo
</t>
  </si>
  <si>
    <t xml:space="preserve">hunteroffacts
</t>
  </si>
  <si>
    <t xml:space="preserve">jamie32377541
</t>
  </si>
  <si>
    <t xml:space="preserve">bartole_richard
</t>
  </si>
  <si>
    <t xml:space="preserve">theloneranger44
</t>
  </si>
  <si>
    <t xml:space="preserve">tinmp721
</t>
  </si>
  <si>
    <t xml:space="preserve">onfire4trump
</t>
  </si>
  <si>
    <t xml:space="preserve">dontatmebro2
</t>
  </si>
  <si>
    <t xml:space="preserve">vehementredhead
</t>
  </si>
  <si>
    <t>larryhumphries1
@SinnersGonnaSin @establishmentno
@someotherperso3 @NationalistOf
@_jstmehere_ @maggie51852 @JakeTaylorSlide
@LarryHumphries1 @VehementRedhead
@Dawndaw41131715 @dontatmebro2
@onfire4trump @TINMP721 @ConSlaya
@TheLoneRanger44 @bartole_richard
@neutralground01 @Jamie32377541
@hunteroffacts @SpaceForceBravo
@LastLaughAemial @fastcow33 @ReadYouForFree
@redwins3_first @cmccbyfaith @Schanette55
@patatatat @YGBShittinme @RealBoDuke
@MAGAMAMA20 @GracieLovesUSA @RosaleeAdams
@Saponi42071 @Veritas_2016 @MarilynLavala
@BiglyTrumpette @freddyrace14 @WagonKnoggin
@NotABeeKeeper @edukfun @doctorcherokee
@EveryVoiceNC @RepAdamSchiff @Agortitz
@ScottRickhoff @usvetram @Quin4Trump
@PinkAvis @WerenskiWarrior @AmerMilNews
#MAGA to the bones Really love
#Trump2020LandslideVictoryBaby
#Trump2020 #TrumpWins #TrumpsArmy
we will not be silent we are the
sleeping giant #SleepingGiant https://t.co/rsWI3X30j1</t>
  </si>
  <si>
    <t xml:space="preserve">jaketaylorslide
</t>
  </si>
  <si>
    <t xml:space="preserve">maggie51852
</t>
  </si>
  <si>
    <t xml:space="preserve">_jstmehere_
</t>
  </si>
  <si>
    <t xml:space="preserve">someotherperso3
</t>
  </si>
  <si>
    <t xml:space="preserve">establishmentno
</t>
  </si>
  <si>
    <t xml:space="preserve">sinnersgonnasin
</t>
  </si>
  <si>
    <t>joanne48640679
@SinnersGonnaSin @establishmentno
@someotherperso3 @NationalistOf
@_jstmehere_ @maggie51852 @JakeTaylorSlide
@LarryHumphries1 @VehementRedhead
@Dawndaw41131715 @dontatmebro2
@onfire4trump @TINMP721 @ConSlaya
@TheLoneRanger44 @bartole_richard
@neutralground01 @Jamie32377541
@hunteroffacts @SpaceForceBravo
@LastLaughAemial @fastcow33 @ReadYouForFree
@redwins3_first @cmccbyfaith @Schanette55
@patatatat @YGBShittinme @RealBoDuke
@MAGAMAMA20 @GracieLovesUSA @RosaleeAdams
@Saponi42071 @Veritas_2016 @MarilynLavala
@BiglyTrumpette @freddyrace14 @WagonKnoggin
@NotABeeKeeper @edukfun @doctorcherokee
@EveryVoiceNC @RepAdamSchiff @Agortitz
@ScottRickhoff @usvetram @Quin4Trump
@PinkAvis @WerenskiWarrior @AmerMilNews
#MAGA to the bones Really love
#Trump2020LandslideVictoryBaby
#Trump2020 #TrumpWins #TrumpsArmy
we will not be silent we are the
sleeping giant #SleepingGiant https://t.co/rsWI3X30j1</t>
  </si>
  <si>
    <t>robertbunyan88
@Coach_Fleck @GopherFootball just
keep Rowing. #RowTheBoat #SkiUMah
#nekton #GoGophers #elite #thehowlygrail
#infleckwetrust #MaroonAndGold
#BigTen #HYPRR #sleepinggiant #GoldenGophers
https://t.co/JpZYfnPwNF</t>
  </si>
  <si>
    <t xml:space="preserve">gopherfootball
</t>
  </si>
  <si>
    <t xml:space="preserve">coach_fleck
</t>
  </si>
  <si>
    <t>maballoar
@Citoyen2p @CiszewskiDavid @pascalfagnoux
@ZinebElRhazoui Ou alors nous attendons
l'intervention de SleepingGiant
pour faire bloquer les publicitaires
qui passent avant ce distiller
de haine... Mais ça va être long...</t>
  </si>
  <si>
    <t xml:space="preserve">zinebelrhazoui
</t>
  </si>
  <si>
    <t xml:space="preserve">pascalfagnoux
</t>
  </si>
  <si>
    <t xml:space="preserve">ciszewskidavid
</t>
  </si>
  <si>
    <t xml:space="preserve">citoyen2p
</t>
  </si>
  <si>
    <t>atarkaofficial
Windmills all round in Wolverhampton!
_xD83E__xDD18_ Photo by Klare Sherwood for
@DTFMEDIA #atarka #atarkaband #sleepinggiant
#newmusic #metalband #metalmusic
#livemusic #photography https://t.co/CIrVSJOQsx</t>
  </si>
  <si>
    <t xml:space="preserve">dtfmedia
</t>
  </si>
  <si>
    <t>rakesh_swain62
@DigitexFutures @SmartDecTeam #DGTX
staraight to 1$ before 30thNov2019_xD83D__xDD25__xD83D__xDD25__xD83D__xDD25__xD83D__xDD25__xD83D__xDE80__xD83D__xDE80__xD83D__xDE80__xD83D__xDE80__xD83D__xDE80__xD83D__xDE80_
SleepingGiant go go to Moon_xD83D__xDD25__xD83D__xDD25__xD83D__xDD25_</t>
  </si>
  <si>
    <t xml:space="preserve">smartdecteam
</t>
  </si>
  <si>
    <t xml:space="preserve">digitexfutures
</t>
  </si>
  <si>
    <t>stewartlfc
@AndyCruix @MerryGuido Cove are
just in to the Scottish league2
from the highland league! Would
be great to see you get them to
Europe.....or you could take my
beloved Greenock Morton for a run
#sleepingGiant</t>
  </si>
  <si>
    <t xml:space="preserve">merryguido
</t>
  </si>
  <si>
    <t xml:space="preserve">andycruix
</t>
  </si>
  <si>
    <t>trudginon1
Strangely enough, these #DC #SwampCreatures
may have done us a favor. They've
pushed their #treason, treachery
&amp;amp; #sedition so far that they've
finally awakened the #SleepingGiant,
the American People, in sufficient
number, that we can take back power
&amp;amp; return it to #WeThePeople;)
https://t.co/aOLfVPtPd8</t>
  </si>
  <si>
    <t>jaikub713
As one failed leader stated, “
I fear all we have done is to awaken
a sleeping giant and fill him with
a terrible resolve“ -Isoroku Yamamoto
Get ready @RepAdamSchiff @SpeakerPelosi
@DNC #SleepingGiant #TrumpLandslideVictory2020
https://t.co/4gqHPYO9k9</t>
  </si>
  <si>
    <t xml:space="preserve">dnc
</t>
  </si>
  <si>
    <t xml:space="preserve">speakerpelosi
</t>
  </si>
  <si>
    <t>distortionover
Happy Birthday to @megadeth bassist
@ellefsondavid . David released
a blistering solo record this year
called #sleepinggiant . Dave JR
is also involved in @metalallegiance
with @mikeportnoy garyholt_official
and… https://t.co/bo3TLQxcDp</t>
  </si>
  <si>
    <t xml:space="preserve">mikeportnoy
</t>
  </si>
  <si>
    <t xml:space="preserve">metalallegiance
</t>
  </si>
  <si>
    <t xml:space="preserve">ellefsondavid
</t>
  </si>
  <si>
    <t xml:space="preserve">megadeth
</t>
  </si>
  <si>
    <t>davidwilliamsdk
Watching Sunderland Til I die and
I have to say one player that goes
under the radar... Looks 45...
So slow.. Uniteds worst ever player...........JOHN
O SHEA!!!!!!!!!!!!!! How can you
go down twice in a row and have
him as captain? Disgrace. #Sunderland
#blackcats #SleepingGiant</t>
  </si>
  <si>
    <t>teddyfraud
@slpng_giants Dear SleepingGiant,
where were you after receiving
news of Trudeau wore blackface
3 times?</t>
  </si>
  <si>
    <t xml:space="preserve">slpng_giants
</t>
  </si>
  <si>
    <t>pee_double_you
@RadioX goedemorgen! Dutchi listening
whilst running in Manchester. Come
and do the show in the Roda JC
stadium in Holland! Same unfortunate
club as Leeds #sleepinggiant</t>
  </si>
  <si>
    <t xml:space="preserve">radiox
</t>
  </si>
  <si>
    <t>gav_big
@spider14ros #sleepinggiant #coma
#moneytalks</t>
  </si>
  <si>
    <t xml:space="preserve">spider14ros
</t>
  </si>
  <si>
    <t>onlyonethegoat
Bombs Away❗️_xD83D__xDEA8__xD83D__xDD25_ - _xD83D__xDC10_ chicagorilla4
@whoistwon brotherbrown856 &amp;amp;
whoever else wanna test my GOATness_xD83D__xDE24__xD83D__xDC10_
#WarningShots #ThisTheWarmUp #SleepingGiant
#TheGoat #DontTestMtGoatness #AllLoveDoe
#Ten30One #OOstudios #OOCypher…
https://t.co/iIQAKC8ton</t>
  </si>
  <si>
    <t>whoistwon
Bombs Away❗️_xD83D__xDEA8__xD83D__xDD25_ - _xD83D__xDC10_ chicagorilla4
@whoistwon brotherbrown856 &amp;amp;
whoever else wanna test my GOATness_xD83D__xDE24__xD83D__xDC10_
#WarningShots #ThisTheWarmUp #SleepingGiant
#TheGoat #DontTestMtGoatness #AllLoveDoe
#Ten30One #OOstudios #OOCypher…
https://t.co/iIQAKC8ton</t>
  </si>
  <si>
    <t>kaz_macklin
Not just one giant, but three @sleepinggiant
at The @InfotechUK Cyber event
at @BuckmoreParkSCS https://t.co/nD9xAxvcRW</t>
  </si>
  <si>
    <t xml:space="preserve">buckmoreparkscs
</t>
  </si>
  <si>
    <t xml:space="preserve">infotechuk
</t>
  </si>
  <si>
    <t>gorechristophe2
@Kazeem @jaysonbuford This is EXACTLY
what I’m telling people. Why would
NFL wake this SleepingGiant Of
Bad Publicity if it wasn’t sincere.
There is NO benefit to Embarrassing
Kaepernick. The NFL is taking a
bad publicity risk. People already
moved on from this. This is what
simple folks dont realize</t>
  </si>
  <si>
    <t xml:space="preserve">jaysonbuford
</t>
  </si>
  <si>
    <t xml:space="preserve">kazeem
</t>
  </si>
  <si>
    <t>mallyjames
@Kazeem @jaysonbuford This is EXACTLY
what I’m telling people. Why would
NFL wake this SleepingGiant Of
Bad Publicity if it wasn’t sincere.
There is NO benefit to Embarrassing
Kaepernick. The NFL is taking a
bad publicity risk. People already
moved on from this. This is what
simple folks dont realize</t>
  </si>
  <si>
    <t>jeparker9
@Trumpgirl_45_ @Go_USC_Gamecock
@BreitbartNews You're watching
a movie...Hollywood actors scripted
in an effort to shift mainstream
American opinions. #WakeUpAmerica
#sleepinggiant #VoteConservative2019
#MAGA2020</t>
  </si>
  <si>
    <t xml:space="preserve">breitbartnews
</t>
  </si>
  <si>
    <t xml:space="preserve">go_usc_gamecock
</t>
  </si>
  <si>
    <t xml:space="preserve">trumpgirl_45_
</t>
  </si>
  <si>
    <t>sleepin56672664
D the letter of my first name,
D for disciplined in my craft,
D for determined in whatever I
do and be D for Dammed if anyone
thinks otherwise! -SqueakyD the
SleepingGiant_xD83D__xDCAA__xD83C__xDFFF_</t>
  </si>
  <si>
    <t>mixmastersonny
Add me so I know it’s real #mood
#12k #12Kfollowers #12KDJ #USC
#VENICE #MARINA #CA #90291 #LOL
#SLEEPINGGIANT #FAMOUS #HOLLYWOOD
#CALI #LIFESTYLE #FONTANA #PLAYA
#MONTEBELLO #REAL https://t.co/qh42V36DA2</t>
  </si>
  <si>
    <t>ptacole1
Someone woke up the #SleepingGiant</t>
  </si>
  <si>
    <t>logainm_ie
Tá cuid dos na tonnta 10 mhéadar
ar airde a déarfainn! Fiain ar
fad inniu. Agus go haoibhinn. #MórtasÁite
#CorcaDhuibhne #sleepinggiant https://t.co/Xxs9jz87KJ</t>
  </si>
  <si>
    <t>slaineni
Tá cuid dos na tonnta 10 mhéadar
ar airde a déarfainn! Fiain ar
fad inniu. Agus go haoibhinn. #MórtasÁite
#CorcaDhuibhne #sleepinggiant https://t.co/Xxs9jz87KJ</t>
  </si>
  <si>
    <t>aonghusoha
Tá cuid dos na tonnta 10 mhéadar
ar airde a déarfainn! Fiain ar
fad inniu. Agus go haoibhinn. #MórtasÁite
#CorcaDhuibhne #sleepinggiant https://t.co/Xxs9jz87KJ</t>
  </si>
  <si>
    <t>garethrjs
Should have bought Great Wakering
Rovers #SleepingGiant https://t.co/ivM21UwS4o</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</si>
  <si>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</si>
  <si>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&lt;value&gt;http://bit.ly/NXLSNA&lt;/value&gt;
      &lt;/setting&gt;
      &lt;setting name="Hashtag" serializeAs="String"&gt;
        &lt;value&gt;#NodeXL&lt;/value&gt;
      &lt;/setting&gt;
      &lt;setting name="BrandURL" serializeAs="String"&gt;
        &lt;value&gt;http://connectedaction.net&lt;/value&gt;
      &lt;/setting&gt;
      &lt;setting name="ActionLabel" serializeAs="String"&gt;
        &lt;value&gt;Request a NodeXL map&lt;/value&gt;
      &lt;/setting&gt;
      &lt;setting name="ActionURL" serializeAs="String"&gt;
        &lt;value&gt;http://bit.ly/NXLSNA&lt;/value&gt;
      &lt;/setting&gt;
      &lt;setting name="BrandLogo" serializeAs="String"&gt;
        &lt;value&gt;https://www.connectedaction.net/wp-content/uploads/2018/10/CALogo-Plain_header.jpg&lt;/value&gt;
      &lt;/setting&gt;
    &lt;/ExportDataUserSettings&gt;
    &lt;PlugInUserSettings&gt;
      &lt;setting name="PlugInFolderPath" serializeAs="String"&gt;
        &lt;value&gt;C:\Program Files (x86)\Soci</t>
  </si>
  <si>
    <t>Workbook Settings 2</t>
  </si>
  <si>
    <t>al Media Research Foundation\NodeXL Excel Template\PlugIns&lt;/value&gt;
      &lt;/setting&gt;
    &lt;/PlugInUserSettings&gt;
    &lt;ExportToNodeXLGraphGalleryUserSettings&gt;
      &lt;setting name="SpaceDelimitedTags" serializeAs="String"&gt;
        &lt;value&gt;Connected Action -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t>
  </si>
  <si>
    <t>Workbook Settings 3</t>
  </si>
  <si>
    <t>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&lt;value&gt;Connected Action NodeXL-Reports&lt;/value&gt;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t>
  </si>
  <si>
    <t>Workbook Settings 4</t>
  </si>
  <si>
    <t>="String"&gt;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&lt;value&gt;marc.smith.email@gmail.com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Degree, ClusteringCoefficient, BrandesFastCentralities, EigenvectorCentrality, PageRank, OverallMetrics, GroupMetrics, EdgeReciprocation, TopNBy, TwitterSearchNetworkTopItems, Words, ReciprocatedVertexPairRatio&lt;/value&gt;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t>
  </si>
  <si>
    <t>Workbook Settings 5</t>
  </si>
  <si>
    <t>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t>
  </si>
  <si>
    <t>Workbook Settings 6</t>
  </si>
  <si>
    <t>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t>
  </si>
  <si>
    <t>Workbook Settings 7</t>
  </si>
  <si>
    <t>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t>
  </si>
  <si>
    <t>Workbook Settings 8</t>
  </si>
  <si>
    <t xml:space="preserv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t>
  </si>
  <si>
    <t>Workbook Settings 9</t>
  </si>
  <si>
    <t>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t>
  </si>
  <si>
    <t>Workbook Settings 10</t>
  </si>
  <si>
    <t>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
  </si>
  <si>
    <t>Workbook Settings 11</t>
  </si>
  <si>
    <t>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t>
  </si>
  <si>
    <t>Workbook Settings 12</t>
  </si>
  <si>
    <t xml:space="preserve">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t>
  </si>
  <si>
    <t>Workbook Settings 13</t>
  </si>
  <si>
    <t>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t>
  </si>
  <si>
    <t>Workbook Settings 14</t>
  </si>
  <si>
    <t>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</si>
  <si>
    <t>Workbook Settings 15</t>
  </si>
  <si>
    <t>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t>
  </si>
  <si>
    <t>Workbook Settings 16</t>
  </si>
  <si>
    <t xml:space="preserve">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&lt;value&gt;Followers&lt;/value&gt;
      &lt;/setting&gt;
      &lt;setting name="VertexToolTipSourceColumnName" serializeAs="String"&gt;
        &lt;value /&gt;
      &lt;/setting&gt;
      &lt;setting name="VertexAlphaSourceColumnName" serializeAs="String"&gt;
        &lt;value&gt;Followers&lt;/value&gt;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32 6 False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Green Red False False True&lt;/value&gt;
      &lt;/setting&gt;
      &lt;setting name="VertexLabelFillColorDetails" serializeAs="String"&gt;
        &lt;value&gt;False False 0 10 Red Green False False True&lt;/value&gt;
      &lt;/setting&gt;
      &lt;setting name="EdgeVisibilityDetails" serializeAs="String"&gt;
        &lt;value&gt;GreaterThan 0 </t>
  </si>
  <si>
    <t>Workbook Settings 17</t>
  </si>
  <si>
    <t>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48pt White BottomCenter 2147483647 2147483647 Black True 360 Black 86 TopLeft&lt;/value&gt;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&lt;value&gt;0.6&lt;/value&gt;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t>
  </si>
  <si>
    <t>Workbook Settings 18</t>
  </si>
  <si>
    <t>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</si>
  <si>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</si>
  <si>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</si>
  <si>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</si>
  <si>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</si>
  <si>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</si>
  <si>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</si>
  <si>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</si>
  <si>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</si>
  <si>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</si>
  <si>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</si>
  <si>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</si>
  <si>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</si>
  <si>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</si>
  <si>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</si>
  <si>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</si>
  <si>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</si>
  <si>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</si>
  <si>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</si>
  <si>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</si>
  <si>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</si>
  <si>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</si>
  <si>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G19</t>
  </si>
  <si>
    <t>G20</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</si>
  <si>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</si>
  <si>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</si>
  <si>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</si>
  <si>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</si>
  <si>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</si>
  <si>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</si>
  <si>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</si>
  <si>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</si>
  <si>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</si>
  <si>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</si>
  <si>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</si>
  <si>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</si>
  <si>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</si>
  <si>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</si>
  <si>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</si>
  <si>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</si>
  <si>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Top URLs in Tweet in Entire Graph</t>
  </si>
  <si>
    <t>https://tickets.tbca.com/Online/default.asp</t>
  </si>
  <si>
    <t>https://twitter.com/JohnCleese/status/1192852937032249344</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</si>
  <si>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</si>
  <si>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</si>
  <si>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</si>
  <si>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</si>
  <si>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</si>
  <si>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</si>
  <si>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</si>
  <si>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</si>
  <si>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</si>
  <si>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</si>
  <si>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</si>
  <si>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</si>
  <si>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</si>
  <si>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</si>
  <si>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</si>
  <si>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</si>
  <si>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</si>
  <si>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</si>
  <si>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</si>
  <si>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</si>
  <si>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</si>
  <si>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</si>
  <si>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https://www.instagram.com/p/B43lfdahN4W/?igshid=1acchm2yc84gf https://twitter.com/glenntamplin/status/1195434146631487490</t>
  </si>
  <si>
    <t>Top Domains in Tweet in Entire Graph</t>
  </si>
  <si>
    <t>tbca.com</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</si>
  <si>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</si>
  <si>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</si>
  <si>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</si>
  <si>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</si>
  <si>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</si>
  <si>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</si>
  <si>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</si>
  <si>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</si>
  <si>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</si>
  <si>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</si>
  <si>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</si>
  <si>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instagram.com twitter.com</t>
  </si>
  <si>
    <t>Top Hashtags in Tweet in Entire Graph</t>
  </si>
  <si>
    <t>mórtasáite</t>
  </si>
  <si>
    <t>corcadhuibhne</t>
  </si>
  <si>
    <t>dc</t>
  </si>
  <si>
    <t>swampcreatures</t>
  </si>
  <si>
    <t>treason</t>
  </si>
  <si>
    <t>sedition</t>
  </si>
  <si>
    <t>wethepeople</t>
  </si>
  <si>
    <t>atarka</t>
  </si>
  <si>
    <t>Top Hashtags in Tweet in G1</t>
  </si>
  <si>
    <t>maga</t>
  </si>
  <si>
    <t>trump2020landslidevictorybaby</t>
  </si>
  <si>
    <t>trump2020</t>
  </si>
  <si>
    <t>trumpwins</t>
  </si>
  <si>
    <t>trumpsarmy</t>
  </si>
  <si>
    <t>Top Hashtags in Tweet in G2</t>
  </si>
  <si>
    <t>starwars</t>
  </si>
  <si>
    <t>mrflashmachine</t>
  </si>
  <si>
    <t>rtbvstheworld</t>
  </si>
  <si>
    <t>Top Hashtags in Tweet in G3</t>
  </si>
  <si>
    <t>Top Hashtags in Tweet in G4</t>
  </si>
  <si>
    <t>Top Hashtags in Tweet in G5</t>
  </si>
  <si>
    <t>Top Hashtags in Tweet in G6</t>
  </si>
  <si>
    <t>wakeupamerica</t>
  </si>
  <si>
    <t>voteconservative2019</t>
  </si>
  <si>
    <t>maga2020</t>
  </si>
  <si>
    <t>Top Hashtags in Tweet in G7</t>
  </si>
  <si>
    <t>Top Hashtags in Tweet in G8</t>
  </si>
  <si>
    <t>trumplandslidevictory2020</t>
  </si>
  <si>
    <t>Top Hashtags in Tweet in G9</t>
  </si>
  <si>
    <t>Top Hashtags in Tweet in G10</t>
  </si>
  <si>
    <t>Top Hashtags in Tweet</t>
  </si>
  <si>
    <t>sleepinggiant dc swampcreatures treason sedition starwars mrflashmachine doodlebob rtbvstheworld wethepeople</t>
  </si>
  <si>
    <t>rowtheboat skiumah nekton gogophers elite thehowlygrail infleckwetrust maroonandgold bigten hyprr</t>
  </si>
  <si>
    <t>Top Words in Tweet in Entire Graph</t>
  </si>
  <si>
    <t>Words in Sentiment List#1: Positive</t>
  </si>
  <si>
    <t>Words in Sentiment List#2: Negative</t>
  </si>
  <si>
    <t>Words in Sentiment List#3: Angry/Violent</t>
  </si>
  <si>
    <t>Non-categorized Words</t>
  </si>
  <si>
    <t>Total Words</t>
  </si>
  <si>
    <t>#sleepinggiant</t>
  </si>
  <si>
    <t>go</t>
  </si>
  <si>
    <t>ar</t>
  </si>
  <si>
    <t>people</t>
  </si>
  <si>
    <t>Top Words in Tweet in G1</t>
  </si>
  <si>
    <t>nationalistof</t>
  </si>
  <si>
    <t>dawndaw41131715</t>
  </si>
  <si>
    <t>Top Words in Tweet in G2</t>
  </si>
  <si>
    <t>call</t>
  </si>
  <si>
    <t>865</t>
  </si>
  <si>
    <t>500</t>
  </si>
  <si>
    <t>7205</t>
  </si>
  <si>
    <t>consults</t>
  </si>
  <si>
    <t>more</t>
  </si>
  <si>
    <t>information</t>
  </si>
  <si>
    <t>sleepinggiant_knoxville</t>
  </si>
  <si>
    <t>find</t>
  </si>
  <si>
    <t>Top Words in Tweet in G3</t>
  </si>
  <si>
    <t>Top Words in Tweet in G4</t>
  </si>
  <si>
    <t>Top Words in Tweet in G5</t>
  </si>
  <si>
    <t>Top Words in Tweet in G6</t>
  </si>
  <si>
    <t>Top Words in Tweet in G7</t>
  </si>
  <si>
    <t>nfl</t>
  </si>
  <si>
    <t>bad</t>
  </si>
  <si>
    <t>publicity</t>
  </si>
  <si>
    <t>exactly</t>
  </si>
  <si>
    <t>m</t>
  </si>
  <si>
    <t>telling</t>
  </si>
  <si>
    <t>wake</t>
  </si>
  <si>
    <t>Top Words in Tweet in G8</t>
  </si>
  <si>
    <t>Top Words in Tweet in G9</t>
  </si>
  <si>
    <t>tá</t>
  </si>
  <si>
    <t>cuid</t>
  </si>
  <si>
    <t>dos</t>
  </si>
  <si>
    <t>na</t>
  </si>
  <si>
    <t>tonnta</t>
  </si>
  <si>
    <t>10</t>
  </si>
  <si>
    <t>mhéadar</t>
  </si>
  <si>
    <t>airde</t>
  </si>
  <si>
    <t>Top Words in Tweet in G10</t>
  </si>
  <si>
    <t>Top Words in Tweet</t>
  </si>
  <si>
    <t>sinnersgonnasin establishmentno someotherperso3 nationalistof _jstmehere_ maggie51852 jaketaylorslide larryhumphries1 vehementredhead dawndaw41131715</t>
  </si>
  <si>
    <t>#sleepinggiant call 865 500 7205 consults more information sleepinggiant_knoxville find</t>
  </si>
  <si>
    <t>people nfl bad publicity kazeem jaysonbuford exactly m telling wake</t>
  </si>
  <si>
    <t>ar #sleepinggiant tá cuid dos na tonnta 10 mhéadar airde</t>
  </si>
  <si>
    <t>bombs away chicagorilla4 whoistwon brotherbrown856 whoever wanna test goatness #warningshots</t>
  </si>
  <si>
    <t>windmills round wolverhampton photo klare sherwood dtfmedia #atarka #atarkaband #sleepinggiant</t>
  </si>
  <si>
    <t>Top Word Pairs in Tweet in Entire Graph</t>
  </si>
  <si>
    <t>call,865</t>
  </si>
  <si>
    <t>865,500</t>
  </si>
  <si>
    <t>500,7205</t>
  </si>
  <si>
    <t>7205,consults</t>
  </si>
  <si>
    <t>consults,more</t>
  </si>
  <si>
    <t>more,information</t>
  </si>
  <si>
    <t>information,sleepinggiant_knoxville</t>
  </si>
  <si>
    <t>sleepinggiant_knoxville,find</t>
  </si>
  <si>
    <t>find,twitter</t>
  </si>
  <si>
    <t>twitter,sleepinggianttn</t>
  </si>
  <si>
    <t>Top Word Pairs in Tweet in G1</t>
  </si>
  <si>
    <t>sinnersgonnasin,establishmentno</t>
  </si>
  <si>
    <t>establishmentno,someotherperso3</t>
  </si>
  <si>
    <t>someotherperso3,nationalistof</t>
  </si>
  <si>
    <t>nationalistof,_jstmehere_</t>
  </si>
  <si>
    <t>_jstmehere_,maggie51852</t>
  </si>
  <si>
    <t>maggie51852,jaketaylorslide</t>
  </si>
  <si>
    <t>jaketaylorslide,larryhumphries1</t>
  </si>
  <si>
    <t>larryhumphries1,vehementredhead</t>
  </si>
  <si>
    <t>vehementredhead,dawndaw41131715</t>
  </si>
  <si>
    <t>dawndaw41131715,dontatmebro2</t>
  </si>
  <si>
    <t>Top Word Pairs in Tweet in G2</t>
  </si>
  <si>
    <t>Top Word Pairs in Tweet in G3</t>
  </si>
  <si>
    <t>Top Word Pairs in Tweet in G4</t>
  </si>
  <si>
    <t>Top Word Pairs in Tweet in G5</t>
  </si>
  <si>
    <t>Top Word Pairs in Tweet in G6</t>
  </si>
  <si>
    <t>Top Word Pairs in Tweet in G7</t>
  </si>
  <si>
    <t>bad,publicity</t>
  </si>
  <si>
    <t>kazeem,jaysonbuford</t>
  </si>
  <si>
    <t>jaysonbuford,exactly</t>
  </si>
  <si>
    <t>exactly,m</t>
  </si>
  <si>
    <t>m,telling</t>
  </si>
  <si>
    <t>telling,people</t>
  </si>
  <si>
    <t>people,nfl</t>
  </si>
  <si>
    <t>nfl,wake</t>
  </si>
  <si>
    <t>wake,sleepinggiant</t>
  </si>
  <si>
    <t>sleepinggiant,bad</t>
  </si>
  <si>
    <t>Top Word Pairs in Tweet in G8</t>
  </si>
  <si>
    <t>Top Word Pairs in Tweet in G9</t>
  </si>
  <si>
    <t>tá,cuid</t>
  </si>
  <si>
    <t>cuid,dos</t>
  </si>
  <si>
    <t>dos,na</t>
  </si>
  <si>
    <t>na,tonnta</t>
  </si>
  <si>
    <t>tonnta,10</t>
  </si>
  <si>
    <t>10,mhéadar</t>
  </si>
  <si>
    <t>mhéadar,ar</t>
  </si>
  <si>
    <t>ar,airde</t>
  </si>
  <si>
    <t>airde,déarfainn</t>
  </si>
  <si>
    <t>déarfainn,fiain</t>
  </si>
  <si>
    <t>Top Word Pairs in Tweet in G10</t>
  </si>
  <si>
    <t>Top Word Pairs in Tweet</t>
  </si>
  <si>
    <t>sinnersgonnasin,establishmentno  establishmentno,someotherperso3  someotherperso3,nationalistof  nationalistof,_jstmehere_  _jstmehere_,maggie51852  maggie51852,jaketaylorslide  jaketaylorslide,larryhumphries1  larryhumphries1,vehementredhead  vehementredhead,dawndaw41131715  dawndaw41131715,dontatmebro2</t>
  </si>
  <si>
    <t>call,865  865,500  500,7205  7205,consults  consults,more  more,information  information,sleepinggiant_knoxville  sleepinggiant_knoxville,find  find,twitter  twitter,sleepinggianttn</t>
  </si>
  <si>
    <t>bad,publicity  kazeem,jaysonbuford  jaysonbuford,exactly  exactly,m  m,telling  telling,people  people,nfl  nfl,wake  wake,sleepinggiant  sleepinggiant,bad</t>
  </si>
  <si>
    <t>tá,cuid  cuid,dos  dos,na  na,tonnta  tonnta,10  10,mhéadar  mhéadar,ar  ar,airde  airde,déarfainn  déarfainn,fiain</t>
  </si>
  <si>
    <t>bombs,away  away,chicagorilla4  chicagorilla4,whoistwon  whoistwon,brotherbrown856  brotherbrown856,whoever  whoever,wanna  wanna,test  test,goatness  goatness,#warningshots  #warningshots,#thisthewarmup</t>
  </si>
  <si>
    <t>windmills,round  round,wolverhampton  wolverhampton,photo  photo,klare  klare,sherwood  sherwood,dtfmedia  dtfmedia,#atarka  #atarka,#atarkaband  #atarkaband,#sleepinggiant  #sleepinggiant,#newmusic</t>
  </si>
  <si>
    <t>Top Replied-To in Entire Graph</t>
  </si>
  <si>
    <t>Top Mentioned in Entire Graph</t>
  </si>
  <si>
    <t>Top Replied-To in G1</t>
  </si>
  <si>
    <t>Top Replied-To in G2</t>
  </si>
  <si>
    <t>Top Mentioned in G1</t>
  </si>
  <si>
    <t>Top Mentioned in G2</t>
  </si>
  <si>
    <t>Top Replied-To in G3</t>
  </si>
  <si>
    <t>snakemincey</t>
  </si>
  <si>
    <t>unclerob73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</si>
  <si>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</si>
  <si>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</si>
  <si>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</si>
  <si>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</si>
  <si>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</si>
  <si>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</si>
  <si>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</si>
  <si>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</si>
  <si>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</si>
  <si>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</si>
  <si>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</si>
  <si>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</si>
  <si>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</si>
  <si>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</si>
  <si>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</si>
  <si>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</si>
  <si>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Top Mentioned in Tweet</t>
  </si>
  <si>
    <t>establishmentno someotherperso3 nationalistof _jstmehere_ maggie51852 jaketaylorslide larryhumphries1 vehementredhead dawndaw41131715 dontatmebro2</t>
  </si>
  <si>
    <t>sleepinggiant_knoxville snakemincey unclerob73</t>
  </si>
  <si>
    <t>sleepinggiant infotechuk buckmoreparkscs</t>
  </si>
  <si>
    <t>megadeth ellefsondavid metalallegiance mikeportnoy</t>
  </si>
  <si>
    <t>ciszewskidavid pascalfagnoux zinebelrhazoui</t>
  </si>
  <si>
    <t>go_usc_gamecock breitbartnews</t>
  </si>
  <si>
    <t>repadamschiff speakerpelosi dnc</t>
  </si>
  <si>
    <t>johncleese the_auditorium</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</si>
  <si>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</si>
  <si>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</si>
  <si>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</si>
  <si>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</si>
  <si>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</si>
  <si>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</si>
  <si>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</si>
  <si>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</si>
  <si>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</si>
  <si>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</si>
  <si>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</si>
  <si>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</si>
  <si>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usvetram rosaleeadams larryhumphries1 marilynlavala joanne48640679 quin4trump cmccbyfaith doctorcherokee schanette55 biglytrumpette</t>
  </si>
  <si>
    <t>garethrjs trudginon1 fergdevins ptacole1 mixmastersonny fauxfleck justinbradley79 davidwilliamsdk sleepinggianttn sleepin56672664</t>
  </si>
  <si>
    <t>kristinasky infotechuk kaz_macklin buckmoreparkscs sleepinggiant</t>
  </si>
  <si>
    <t>mikeportnoy megadeth ellefsondavid metalallegiance distortionover</t>
  </si>
  <si>
    <t>pascalfagnoux citoyen2p ciszewskidavid zinebelrhazoui maballoar</t>
  </si>
  <si>
    <t>breitbartnews go_usc_gamecock trumpgirl_45_ jeparker9</t>
  </si>
  <si>
    <t>jaysonbuford mallyjames gorechristophe2 kazeem</t>
  </si>
  <si>
    <t>speakerpelosi jaikub713 repadamschiff dnc</t>
  </si>
  <si>
    <t>aonghusoha slaineni logainm_ie</t>
  </si>
  <si>
    <t>merryguido andycruix stewartlfc</t>
  </si>
  <si>
    <t>rakesh_swain62 digitexfutures smartdecteam</t>
  </si>
  <si>
    <t>gopherfootball coach_fleck robertbunyan88</t>
  </si>
  <si>
    <t>johncleese uniquelives the_auditorium</t>
  </si>
  <si>
    <t>onlyonethegoat whoistwon</t>
  </si>
  <si>
    <t>gav_big spider14ros</t>
  </si>
  <si>
    <t>radiox pee_double_you</t>
  </si>
  <si>
    <t>slpng_giants teddyfraud</t>
  </si>
  <si>
    <t>dtfmedia atarkaofficial</t>
  </si>
  <si>
    <t>repswalwell curiousthats</t>
  </si>
  <si>
    <t>rgiii thereal_mikebsr</t>
  </si>
  <si>
    <t>Top URLs in Tweet by Count</t>
  </si>
  <si>
    <t>Top URLs in Tweet by Salience</t>
  </si>
  <si>
    <t>Top Domains in Tweet by Count</t>
  </si>
  <si>
    <t>Top Domains in Tweet by Salience</t>
  </si>
  <si>
    <t>Top Hashtags in Tweet by Count</t>
  </si>
  <si>
    <t>starwars mrflashmachine doodlebob</t>
  </si>
  <si>
    <t>mood 12k 12kfollowers 12kdj usc venice marina ca lol sleepinggiant</t>
  </si>
  <si>
    <t>sleepinggiant mórtasáite corcadhuibhne</t>
  </si>
  <si>
    <t>Top Hashtags in Tweet by Salience</t>
  </si>
  <si>
    <t>newmusic metalband metalmusic livemusic photography atarka atarkaband sleepinggiant</t>
  </si>
  <si>
    <t>sleepinggiant wethepeople dc swampcreatures treason sedition</t>
  </si>
  <si>
    <t>Top Words in Tweet by Count</t>
  </si>
  <si>
    <t>sun rising over #sleepinggiant</t>
  </si>
  <si>
    <t>carried over sunday still quite confident rgiii #sleepinggiant</t>
  </si>
  <si>
    <t>kristinasky surprised slightest</t>
  </si>
  <si>
    <t>repswalwell #wethepeople #sleepinggiant</t>
  </si>
  <si>
    <t>man refs played hard tonight raiders overcame ferocity bout #4</t>
  </si>
  <si>
    <t>johncleese go see tonight #tbay #sleepinggiant the_auditorium tix</t>
  </si>
  <si>
    <t>call 865 500 7205 consults more information sleepinggiant_knoxville find twitter</t>
  </si>
  <si>
    <t>look around #sleepinggiant #rtbvstheworld let's goooo</t>
  </si>
  <si>
    <t>coach_fleck gopherfootball keep rowing #rowtheboat #skiumah #nekton #gogophers #elite #thehowlygrail</t>
  </si>
  <si>
    <t>de citoyen2p ciszewskidavid pascalfagnoux zinebelrhazoui ou alors nous attendons l'intervention</t>
  </si>
  <si>
    <t>go digitexfutures smartdecteam #dgtx staraight 1 before 30thnov2019 moon</t>
  </si>
  <si>
    <t>andycruix merryguido cove scottish league2 highland league great see europe</t>
  </si>
  <si>
    <t>strangely enough #dc #swampcreatures done favor pushed #treason treachery #sedition</t>
  </si>
  <si>
    <t>one failed leader stated fear done awaken sleeping giant fill</t>
  </si>
  <si>
    <t>happy birthday megadeth bassist ellefsondavid david released blistering solo record</t>
  </si>
  <si>
    <t>player watching sunderland til die one goes under radar looks</t>
  </si>
  <si>
    <t>slpng_giants dear receiving news trudeau wore blackface 3 times</t>
  </si>
  <si>
    <t>radiox goedemorgen dutchi listening whilst running manchester come show roda</t>
  </si>
  <si>
    <t>spider14ros #sleepinggiant #coma #moneytalks</t>
  </si>
  <si>
    <t>one giant three infotechuk cyber event buckmoreparkscs</t>
  </si>
  <si>
    <t>trumpgirl_45_ go_usc_gamecock breitbartnews watching movie hollywood actors scripted effort shift</t>
  </si>
  <si>
    <t>d letter first name disciplined craft determined whatever dammed anyone</t>
  </si>
  <si>
    <t>add know s real #mood #12k #12kfollowers #12kdj #usc #venice</t>
  </si>
  <si>
    <t>someone woke up #sleepinggiant</t>
  </si>
  <si>
    <t>ar tá cuid dos na tonnta 10 mhéadar airde déarfainn</t>
  </si>
  <si>
    <t>bought great wakering rovers #sleepinggiant</t>
  </si>
  <si>
    <t>Top Words in Tweet by Salience</t>
  </si>
  <si>
    <t>rob johnson unclerob73 added 2 names space background awesome couples</t>
  </si>
  <si>
    <t>Top Word Pairs in Tweet by Count</t>
  </si>
  <si>
    <t>sun,rising  rising,over  over,#sleepinggiant</t>
  </si>
  <si>
    <t>carried,over  over,sunday  sunday,still  still,quite  quite,confident  confident,rgiii  rgiii,#sleepinggiant</t>
  </si>
  <si>
    <t>kristinasky,surprised  surprised,slightest</t>
  </si>
  <si>
    <t>repswalwell,#wethepeople  #wethepeople,#sleepinggiant</t>
  </si>
  <si>
    <t>man,refs  refs,played  played,hard  hard,tonight  tonight,raiders  raiders,overcame  overcame,ferocity  ferocity,bout  bout,#4  #4,draft</t>
  </si>
  <si>
    <t>johncleese,go  go,see  see,tonight  tonight,#tbay  #tbay,#sleepinggiant  #sleepinggiant,the_auditorium  the_auditorium,tix</t>
  </si>
  <si>
    <t>look,around  around,#sleepinggiant  #sleepinggiant,#rtbvstheworld  #rtbvstheworld,let's  let's,goooo</t>
  </si>
  <si>
    <t>coach_fleck,gopherfootball  gopherfootball,keep  keep,rowing  rowing,#rowtheboat  #rowtheboat,#skiumah  #skiumah,#nekton  #nekton,#gogophers  #gogophers,#elite  #elite,#thehowlygrail  #thehowlygrail,#infleckwetrust</t>
  </si>
  <si>
    <t>citoyen2p,ciszewskidavid  ciszewskidavid,pascalfagnoux  pascalfagnoux,zinebelrhazoui  zinebelrhazoui,ou  ou,alors  alors,nous  nous,attendons  attendons,l'intervention  l'intervention,de  de,sleepinggiant</t>
  </si>
  <si>
    <t>digitexfutures,smartdecteam  smartdecteam,#dgtx  #dgtx,staraight  staraight,1  1,before  before,30thnov2019  30thnov2019,sleepinggiant  sleepinggiant,go  go,go  go,moon</t>
  </si>
  <si>
    <t>andycruix,merryguido  merryguido,cove  cove,scottish  scottish,league2  league2,highland  highland,league  league,great  great,see  see,europe  europe,take</t>
  </si>
  <si>
    <t>strangely,enough  enough,#dc  #dc,#swampcreatures  #swampcreatures,done  done,favor  favor,pushed  pushed,#treason  #treason,treachery  treachery,#sedition  #sedition,far</t>
  </si>
  <si>
    <t>one,failed  failed,leader  leader,stated  stated,fear  fear,done  done,awaken  awaken,sleeping  sleeping,giant  giant,fill  fill,terrible</t>
  </si>
  <si>
    <t>happy,birthday  birthday,megadeth  megadeth,bassist  bassist,ellefsondavid  ellefsondavid,david  david,released  released,blistering  blistering,solo  solo,record  record,year</t>
  </si>
  <si>
    <t>watching,sunderland  sunderland,til  til,die  die,one  one,player  player,goes  goes,under  under,radar  radar,looks  looks,45</t>
  </si>
  <si>
    <t>slpng_giants,dear  dear,sleepinggiant  sleepinggiant,receiving  receiving,news  news,trudeau  trudeau,wore  wore,blackface  blackface,3  3,times</t>
  </si>
  <si>
    <t>radiox,goedemorgen  goedemorgen,dutchi  dutchi,listening  listening,whilst  whilst,running  running,manchester  manchester,come  come,show  show,roda  roda,jc</t>
  </si>
  <si>
    <t>spider14ros,#sleepinggiant  #sleepinggiant,#coma  #coma,#moneytalks</t>
  </si>
  <si>
    <t>one,giant  giant,three  three,sleepinggiant  sleepinggiant,infotechuk  infotechuk,cyber  cyber,event  event,buckmoreparkscs</t>
  </si>
  <si>
    <t>trumpgirl_45_,go_usc_gamecock  go_usc_gamecock,breitbartnews  breitbartnews,watching  watching,movie  movie,hollywood  hollywood,actors  actors,scripted  scripted,effort  effort,shift  shift,mainstream</t>
  </si>
  <si>
    <t>d,letter  letter,first  first,name  name,d  d,disciplined  disciplined,craft  craft,d  d,determined  determined,whatever  whatever,d</t>
  </si>
  <si>
    <t>add,know  know,s  s,real  real,#mood  #mood,#12k  #12k,#12kfollowers  #12kfollowers,#12kdj  #12kdj,#usc  #usc,#venice  #venice,#marina</t>
  </si>
  <si>
    <t>someone,woke  woke,up  up,#sleepinggiant</t>
  </si>
  <si>
    <t>bought,great  great,wakering  wakering,rovers  rovers,#sleepinggiant</t>
  </si>
  <si>
    <t>Top Word Pairs in Tweet by Salience</t>
  </si>
  <si>
    <t>rob,johnson  johnson,unclerob73  snakemincey,added  added,2  2,names  names,space  space,background  background,call  awesome,couples  couples,tattoos</t>
  </si>
  <si>
    <t>Word</t>
  </si>
  <si>
    <t>giant</t>
  </si>
  <si>
    <t>twitter</t>
  </si>
  <si>
    <t>d</t>
  </si>
  <si>
    <t>sleeping</t>
  </si>
  <si>
    <t>déarfainn</t>
  </si>
  <si>
    <t>fiain</t>
  </si>
  <si>
    <t>fad</t>
  </si>
  <si>
    <t>inniu</t>
  </si>
  <si>
    <t>agus</t>
  </si>
  <si>
    <t>haoibhinn</t>
  </si>
  <si>
    <t>#mórtasáite</t>
  </si>
  <si>
    <t>#corcadhuibhne</t>
  </si>
  <si>
    <t>american</t>
  </si>
  <si>
    <t>one</t>
  </si>
  <si>
    <t>done</t>
  </si>
  <si>
    <t>take</t>
  </si>
  <si>
    <t>#wethepeople</t>
  </si>
  <si>
    <t>conslaya</t>
  </si>
  <si>
    <t>neutralground01</t>
  </si>
  <si>
    <t>magamama20</t>
  </si>
  <si>
    <t>#maga</t>
  </si>
  <si>
    <t>bones</t>
  </si>
  <si>
    <t>really</t>
  </si>
  <si>
    <t>love</t>
  </si>
  <si>
    <t>#trump2020landslidevictorybaby</t>
  </si>
  <si>
    <t>#trump2020</t>
  </si>
  <si>
    <t>#trumpwins</t>
  </si>
  <si>
    <t>#trumpsarmy</t>
  </si>
  <si>
    <t>silent</t>
  </si>
  <si>
    <t>jake</t>
  </si>
  <si>
    <t>mincey</t>
  </si>
  <si>
    <t>great</t>
  </si>
  <si>
    <t>watching</t>
  </si>
  <si>
    <t>wasn</t>
  </si>
  <si>
    <t>t</t>
  </si>
  <si>
    <t>sincere</t>
  </si>
  <si>
    <t>benefit</t>
  </si>
  <si>
    <t>embarrassing</t>
  </si>
  <si>
    <t>kaepernick</t>
  </si>
  <si>
    <t>taking</t>
  </si>
  <si>
    <t>risk</t>
  </si>
  <si>
    <t>already</t>
  </si>
  <si>
    <t>moved</t>
  </si>
  <si>
    <t>simple</t>
  </si>
  <si>
    <t>folks</t>
  </si>
  <si>
    <t>dont</t>
  </si>
  <si>
    <t>realize</t>
  </si>
  <si>
    <t>bombs</t>
  </si>
  <si>
    <t>away</t>
  </si>
  <si>
    <t>chicagorilla4</t>
  </si>
  <si>
    <t>brotherbrown856</t>
  </si>
  <si>
    <t>whoever</t>
  </si>
  <si>
    <t>wanna</t>
  </si>
  <si>
    <t>test</t>
  </si>
  <si>
    <t>goatness</t>
  </si>
  <si>
    <t>#warningshots</t>
  </si>
  <si>
    <t>#thisthewarmup</t>
  </si>
  <si>
    <t>#thegoat</t>
  </si>
  <si>
    <t>#donttestmtgoatness</t>
  </si>
  <si>
    <t>#alllovedoe</t>
  </si>
  <si>
    <t>#ten30one</t>
  </si>
  <si>
    <t>#oostudios</t>
  </si>
  <si>
    <t>#oocypher</t>
  </si>
  <si>
    <t>player</t>
  </si>
  <si>
    <t>strangely</t>
  </si>
  <si>
    <t>enough</t>
  </si>
  <si>
    <t>#dc</t>
  </si>
  <si>
    <t>#swampcreatures</t>
  </si>
  <si>
    <t>favor</t>
  </si>
  <si>
    <t>pushed</t>
  </si>
  <si>
    <t>#treason</t>
  </si>
  <si>
    <t>treachery</t>
  </si>
  <si>
    <t>#sedition</t>
  </si>
  <si>
    <t>far</t>
  </si>
  <si>
    <t>finally</t>
  </si>
  <si>
    <t>awakened</t>
  </si>
  <si>
    <t>sufficient</t>
  </si>
  <si>
    <t>number</t>
  </si>
  <si>
    <t>back</t>
  </si>
  <si>
    <t>power</t>
  </si>
  <si>
    <t>return</t>
  </si>
  <si>
    <t>see</t>
  </si>
  <si>
    <t>windmills</t>
  </si>
  <si>
    <t>round</t>
  </si>
  <si>
    <t>wolverhampton</t>
  </si>
  <si>
    <t>photo</t>
  </si>
  <si>
    <t>klare</t>
  </si>
  <si>
    <t>sherwood</t>
  </si>
  <si>
    <t>#atarka</t>
  </si>
  <si>
    <t>#atarkaband</t>
  </si>
  <si>
    <t>#newmusic</t>
  </si>
  <si>
    <t>#metalband</t>
  </si>
  <si>
    <t>#metalmusic</t>
  </si>
  <si>
    <t>#livemusic</t>
  </si>
  <si>
    <t>#photography</t>
  </si>
  <si>
    <t>rob</t>
  </si>
  <si>
    <t>johnson</t>
  </si>
  <si>
    <t>added</t>
  </si>
  <si>
    <t>2</t>
  </si>
  <si>
    <t>names</t>
  </si>
  <si>
    <t>space</t>
  </si>
  <si>
    <t>background</t>
  </si>
  <si>
    <t>tonight</t>
  </si>
  <si>
    <t>over</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</si>
  <si>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</si>
  <si>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</si>
  <si>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</si>
  <si>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</si>
  <si>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</si>
  <si>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</si>
  <si>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</si>
  <si>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</si>
  <si>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</si>
  <si>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</si>
  <si>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</si>
  <si>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</si>
  <si>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</si>
  <si>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</si>
  <si>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</si>
  <si>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</si>
  <si>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</si>
  <si>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</si>
  <si>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</si>
  <si>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</si>
  <si>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</si>
  <si>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</si>
  <si>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</si>
  <si>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</si>
  <si>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</si>
  <si>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</si>
  <si>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Group 1</t>
  </si>
  <si>
    <t>Group 2</t>
  </si>
  <si>
    <t>Edges</t>
  </si>
  <si>
    <t>Graph Type</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</si>
  <si>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</si>
  <si>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</si>
  <si>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</si>
  <si>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</si>
  <si>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</si>
  <si>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</si>
  <si>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</si>
  <si>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</si>
  <si>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</si>
  <si>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</si>
  <si>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</si>
  <si>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</si>
  <si>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</si>
  <si>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</si>
  <si>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</si>
  <si>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1.0.1.421</t>
  </si>
  <si>
    <t>Key</t>
  </si>
  <si>
    <t>Action Label</t>
  </si>
  <si>
    <t>Action URL</t>
  </si>
  <si>
    <t>Brand Logo</t>
  </si>
  <si>
    <t>Brand URL</t>
  </si>
  <si>
    <t>Hashtag</t>
  </si>
  <si>
    <t>URL</t>
  </si>
  <si>
    <t>Request a NodeXL map</t>
  </si>
  <si>
    <t>http://bit.ly/NXLSNA</t>
  </si>
  <si>
    <t>https://www.connectedaction.net/wp-content/uploads/2018/10/CALogo-Plain_header.jpg</t>
  </si>
  <si>
    <t>http://connectedaction.net</t>
  </si>
  <si>
    <t>#NodeXL</t>
  </si>
  <si>
    <t>Top 10 Vertices, Ranked by Betweenness Centrality</t>
  </si>
  <si>
    <t>Green</t>
  </si>
  <si>
    <t>Red</t>
  </si>
  <si>
    <t>66, 95, 0</t>
  </si>
  <si>
    <t>G1: sinnersgonnasin establishmentno someotherperso3 nationalistof _jstmehere_ maggie51852 jaketaylorslide larryhumphries1 vehementredhead dawndaw41131715</t>
  </si>
  <si>
    <t>G2: #sleepinggiant call 865 500 7205 consults more information sleepinggiant_knoxville find</t>
  </si>
  <si>
    <t>G7: people nfl bad publicity kazeem jaysonbuford exactly m telling wake</t>
  </si>
  <si>
    <t>G9: ar #sleepinggiant tá cuid dos na tonnta 10 mhéadar airde</t>
  </si>
  <si>
    <t>G11: go</t>
  </si>
  <si>
    <t>G14: bombs away chicagorilla4 whoistwon brotherbrown856 whoever wanna test goatness #warningshots</t>
  </si>
  <si>
    <t>G18: windmills round wolverhampton photo klare sherwood dtfmedia #atarka #atarkaband #sleepinggiant</t>
  </si>
  <si>
    <t>Autofill Workbook Results</t>
  </si>
  <si>
    <t>Edge Weight▓1▓5▓0▓True▓Green▓Red▓▓Edge Weight▓1▓1▓0▓3▓10▓False▓Edge Weight▓1▓5▓0▓32▓6▓False▓▓0▓0▓0▓True▓Black▓Black▓▓Followers▓0▓614357▓0▓162▓1000▓False▓Followers▓0▓5698946▓0▓100▓70▓False▓▓0▓0▓0▓0▓0▓False▓▓0▓0▓0▓0▓0▓False</t>
  </si>
  <si>
    <t>Subgraph</t>
  </si>
  <si>
    <t>GraphSource░TwitterSearch▓GraphTerm░SleepingGiant▓ImportDescription░The graph represents a network of 112 Twitter users whose recent tweets contained "SleepingGiant", or who were replied to or mentioned in those tweets, taken from a data set limited to a maximum of 18,000 tweets.  The network was obtained from Twitter on Saturday, 16 November 2019 at 07:28 UTC.
The tweets in the network were tweeted over the 8-day, 6-hour, 32-minute period from Thursday, 07 November 2019 at 13:39 UTC to Friday, 15 November 2019 at 20:11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</si>
</sst>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
    <numFmt numFmtId="178" formatCode="0"/>
    <numFmt numFmtId="179" formatCode="General"/>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7">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0" borderId="0" xfId="0" applyAlignment="1" quotePrefix="1">
      <alignment wrapText="1"/>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167" fontId="0" fillId="4" borderId="1" xfId="24"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37">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8"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border>
        <right style="thin">
          <color theme="0"/>
        </right>
      </border>
    </dxf>
    <dxf>
      <numFmt numFmtId="179" formatCode="General"/>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7"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7" formatCode="@"/>
    </dxf>
    <dxf>
      <numFmt numFmtId="177" formatCode="@"/>
    </dxf>
    <dxf>
      <font>
        <b val="0"/>
        <i val="0"/>
        <u val="none"/>
        <strike val="0"/>
        <sz val="11"/>
        <name val="Calibri"/>
        <color theme="1"/>
        <condense val="0"/>
        <extend val="0"/>
      </font>
      <numFmt numFmtId="179" formatCode="General"/>
    </dxf>
    <dxf>
      <numFmt numFmtId="177"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9"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7" formatCode="@"/>
      <alignment horizontal="general" vertical="bottom" textRotation="0" wrapText="1" shrinkToFit="1" readingOrder="0"/>
    </dxf>
    <dxf>
      <numFmt numFmtId="179" formatCode="General"/>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border>
        <left style="thin">
          <color theme="0"/>
        </left>
      </border>
    </dxf>
    <dxf>
      <numFmt numFmtId="179" formatCode="General"/>
      <alignment horizontal="general" vertical="bottom" textRotation="0" wrapText="1" shrinkToFit="1" readingOrder="0"/>
    </dxf>
    <dxf>
      <numFmt numFmtId="178"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36"/>
      <tableStyleElement type="headerRow" dxfId="435"/>
    </tableStyle>
    <tableStyle name="NodeXL Table" pivot="0" count="1">
      <tableStyleElement type="headerRow" dxfId="43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customXml" Target="../customXml/item1.xml" /><Relationship Id="rId1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2383595"/>
        <c:axId val="21452356"/>
      </c:barChart>
      <c:catAx>
        <c:axId val="2383595"/>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1452356"/>
        <c:crosses val="autoZero"/>
        <c:auto val="1"/>
        <c:lblOffset val="100"/>
        <c:noMultiLvlLbl val="0"/>
      </c:catAx>
      <c:valAx>
        <c:axId val="2145235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8359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58853477"/>
        <c:axId val="59919246"/>
      </c:barChart>
      <c:catAx>
        <c:axId val="58853477"/>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9919246"/>
        <c:crosses val="autoZero"/>
        <c:auto val="1"/>
        <c:lblOffset val="100"/>
        <c:noMultiLvlLbl val="0"/>
      </c:catAx>
      <c:valAx>
        <c:axId val="5991924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85347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76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2402303"/>
        <c:axId val="21620728"/>
      </c:barChart>
      <c:catAx>
        <c:axId val="2402303"/>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1620728"/>
        <c:crosses val="autoZero"/>
        <c:auto val="1"/>
        <c:lblOffset val="100"/>
        <c:noMultiLvlLbl val="0"/>
      </c:catAx>
      <c:valAx>
        <c:axId val="2162072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0230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107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60368825"/>
        <c:axId val="6448514"/>
      </c:barChart>
      <c:catAx>
        <c:axId val="60368825"/>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448514"/>
        <c:crosses val="autoZero"/>
        <c:auto val="1"/>
        <c:lblOffset val="100"/>
        <c:noMultiLvlLbl val="0"/>
      </c:catAx>
      <c:valAx>
        <c:axId val="644851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36882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57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58036627"/>
        <c:axId val="52567596"/>
      </c:barChart>
      <c:catAx>
        <c:axId val="58036627"/>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2567596"/>
        <c:crosses val="autoZero"/>
        <c:auto val="1"/>
        <c:lblOffset val="100"/>
        <c:noMultiLvlLbl val="0"/>
      </c:catAx>
      <c:valAx>
        <c:axId val="5256759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03662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64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3346317"/>
        <c:axId val="30116854"/>
      </c:barChart>
      <c:catAx>
        <c:axId val="3346317"/>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0116854"/>
        <c:crosses val="autoZero"/>
        <c:auto val="1"/>
        <c:lblOffset val="100"/>
        <c:noMultiLvlLbl val="0"/>
      </c:catAx>
      <c:valAx>
        <c:axId val="3011685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4631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61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2616231"/>
        <c:axId val="23546080"/>
      </c:barChart>
      <c:catAx>
        <c:axId val="2616231"/>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3546080"/>
        <c:crosses val="autoZero"/>
        <c:auto val="1"/>
        <c:lblOffset val="100"/>
        <c:noMultiLvlLbl val="0"/>
      </c:catAx>
      <c:valAx>
        <c:axId val="2354608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1623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45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10588129"/>
        <c:axId val="28184298"/>
      </c:barChart>
      <c:catAx>
        <c:axId val="10588129"/>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8184298"/>
        <c:crosses val="autoZero"/>
        <c:auto val="1"/>
        <c:lblOffset val="100"/>
        <c:noMultiLvlLbl val="0"/>
      </c:catAx>
      <c:valAx>
        <c:axId val="2818429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58812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52332091"/>
        <c:axId val="1226772"/>
      </c:barChart>
      <c:catAx>
        <c:axId val="52332091"/>
        <c:scaling>
          <c:orientation val="minMax"/>
        </c:scaling>
        <c:axPos val="b"/>
        <c:delete val="1"/>
        <c:majorTickMark val="out"/>
        <c:minorTickMark val="none"/>
        <c:tickLblPos val="none"/>
        <c:crossAx val="1226772"/>
        <c:crosses val="autoZero"/>
        <c:auto val="1"/>
        <c:lblOffset val="100"/>
        <c:noMultiLvlLbl val="0"/>
      </c:catAx>
      <c:valAx>
        <c:axId val="1226772"/>
        <c:scaling>
          <c:orientation val="minMax"/>
        </c:scaling>
        <c:axPos val="l"/>
        <c:delete val="1"/>
        <c:majorTickMark val="out"/>
        <c:minorTickMark val="none"/>
        <c:tickLblPos val="none"/>
        <c:crossAx val="5233209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 Id="rId48" Type="http://schemas.openxmlformats.org/officeDocument/2006/relationships/image" Target="../media/image48.png" /><Relationship Id="rId49" Type="http://schemas.openxmlformats.org/officeDocument/2006/relationships/image" Target="../media/image49.png" /><Relationship Id="rId50" Type="http://schemas.openxmlformats.org/officeDocument/2006/relationships/image" Target="../media/image50.png" /><Relationship Id="rId51" Type="http://schemas.openxmlformats.org/officeDocument/2006/relationships/image" Target="../media/image51.png" /><Relationship Id="rId52" Type="http://schemas.openxmlformats.org/officeDocument/2006/relationships/image" Target="../media/image52.png" /><Relationship Id="rId53" Type="http://schemas.openxmlformats.org/officeDocument/2006/relationships/image" Target="../media/image53.png" /><Relationship Id="rId54" Type="http://schemas.openxmlformats.org/officeDocument/2006/relationships/image" Target="../media/image54.png" /><Relationship Id="rId55" Type="http://schemas.openxmlformats.org/officeDocument/2006/relationships/image" Target="../media/image55.png" /><Relationship Id="rId56" Type="http://schemas.openxmlformats.org/officeDocument/2006/relationships/image" Target="../media/image56.png" /><Relationship Id="rId57" Type="http://schemas.openxmlformats.org/officeDocument/2006/relationships/image" Target="../media/image57.png" /><Relationship Id="rId58" Type="http://schemas.openxmlformats.org/officeDocument/2006/relationships/image" Target="../media/image58.png" /><Relationship Id="rId59" Type="http://schemas.openxmlformats.org/officeDocument/2006/relationships/image" Target="../media/image59.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 Id="rId48" Type="http://schemas.openxmlformats.org/officeDocument/2006/relationships/image" Target="../media/image48.png" /><Relationship Id="rId49" Type="http://schemas.openxmlformats.org/officeDocument/2006/relationships/image" Target="../media/image49.png" /><Relationship Id="rId50" Type="http://schemas.openxmlformats.org/officeDocument/2006/relationships/image" Target="../media/image50.png" /><Relationship Id="rId51" Type="http://schemas.openxmlformats.org/officeDocument/2006/relationships/image" Target="../media/image51.png" /><Relationship Id="rId52" Type="http://schemas.openxmlformats.org/officeDocument/2006/relationships/image" Target="../media/image52.png" /><Relationship Id="rId53" Type="http://schemas.openxmlformats.org/officeDocument/2006/relationships/image" Target="../media/image53.png" /><Relationship Id="rId54" Type="http://schemas.openxmlformats.org/officeDocument/2006/relationships/image" Target="../media/image54.png" /><Relationship Id="rId55" Type="http://schemas.openxmlformats.org/officeDocument/2006/relationships/image" Target="../media/image55.png" /><Relationship Id="rId56" Type="http://schemas.openxmlformats.org/officeDocument/2006/relationships/image" Target="../media/image56.png" /><Relationship Id="rId57" Type="http://schemas.openxmlformats.org/officeDocument/2006/relationships/image" Target="../media/image57.png" /><Relationship Id="rId58" Type="http://schemas.openxmlformats.org/officeDocument/2006/relationships/image" Target="../media/image58.png" /><Relationship Id="rId59" Type="http://schemas.openxmlformats.org/officeDocument/2006/relationships/image" Target="../media/image59.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752475</xdr:colOff>
      <xdr:row>2</xdr:row>
      <xdr:rowOff>504825</xdr:rowOff>
    </xdr:to>
    <xdr:pic>
      <xdr:nvPicPr>
        <xdr:cNvPr id="2" name="Subgraph-fergdevins"/>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00075"/>
          <a:ext cx="723900" cy="476250"/>
        </a:xfrm>
        <a:prstGeom prst="rect">
          <a:avLst/>
        </a:prstGeom>
        <a:ln>
          <a:noFill/>
        </a:ln>
      </xdr:spPr>
    </xdr:pic>
    <xdr:clientData/>
  </xdr:twoCellAnchor>
  <xdr:twoCellAnchor editAs="oneCell">
    <xdr:from>
      <xdr:col>1</xdr:col>
      <xdr:colOff>28575</xdr:colOff>
      <xdr:row>3</xdr:row>
      <xdr:rowOff>28575</xdr:rowOff>
    </xdr:from>
    <xdr:to>
      <xdr:col>1</xdr:col>
      <xdr:colOff>752475</xdr:colOff>
      <xdr:row>3</xdr:row>
      <xdr:rowOff>504825</xdr:rowOff>
    </xdr:to>
    <xdr:pic>
      <xdr:nvPicPr>
        <xdr:cNvPr id="3" name="Subgraph-thereal_mikebsr"/>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123950"/>
          <a:ext cx="723900" cy="476250"/>
        </a:xfrm>
        <a:prstGeom prst="rect">
          <a:avLst/>
        </a:prstGeom>
        <a:ln>
          <a:noFill/>
        </a:ln>
      </xdr:spPr>
    </xdr:pic>
    <xdr:clientData/>
  </xdr:twoCellAnchor>
  <xdr:twoCellAnchor editAs="oneCell">
    <xdr:from>
      <xdr:col>1</xdr:col>
      <xdr:colOff>28575</xdr:colOff>
      <xdr:row>4</xdr:row>
      <xdr:rowOff>28575</xdr:rowOff>
    </xdr:from>
    <xdr:to>
      <xdr:col>1</xdr:col>
      <xdr:colOff>752475</xdr:colOff>
      <xdr:row>4</xdr:row>
      <xdr:rowOff>504825</xdr:rowOff>
    </xdr:to>
    <xdr:pic>
      <xdr:nvPicPr>
        <xdr:cNvPr id="4" name="Subgraph-rgiii"/>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647825"/>
          <a:ext cx="723900" cy="476250"/>
        </a:xfrm>
        <a:prstGeom prst="rect">
          <a:avLst/>
        </a:prstGeom>
        <a:ln>
          <a:noFill/>
        </a:ln>
      </xdr:spPr>
    </xdr:pic>
    <xdr:clientData/>
  </xdr:twoCellAnchor>
  <xdr:twoCellAnchor editAs="oneCell">
    <xdr:from>
      <xdr:col>1</xdr:col>
      <xdr:colOff>28575</xdr:colOff>
      <xdr:row>5</xdr:row>
      <xdr:rowOff>28575</xdr:rowOff>
    </xdr:from>
    <xdr:to>
      <xdr:col>1</xdr:col>
      <xdr:colOff>752475</xdr:colOff>
      <xdr:row>5</xdr:row>
      <xdr:rowOff>504825</xdr:rowOff>
    </xdr:to>
    <xdr:pic>
      <xdr:nvPicPr>
        <xdr:cNvPr id="5" name="Subgraph-sleepinggiant"/>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171700"/>
          <a:ext cx="723900" cy="476250"/>
        </a:xfrm>
        <a:prstGeom prst="rect">
          <a:avLst/>
        </a:prstGeom>
        <a:ln>
          <a:noFill/>
        </a:ln>
      </xdr:spPr>
    </xdr:pic>
    <xdr:clientData/>
  </xdr:twoCellAnchor>
  <xdr:twoCellAnchor editAs="oneCell">
    <xdr:from>
      <xdr:col>1</xdr:col>
      <xdr:colOff>28575</xdr:colOff>
      <xdr:row>6</xdr:row>
      <xdr:rowOff>28575</xdr:rowOff>
    </xdr:from>
    <xdr:to>
      <xdr:col>1</xdr:col>
      <xdr:colOff>752475</xdr:colOff>
      <xdr:row>6</xdr:row>
      <xdr:rowOff>504825</xdr:rowOff>
    </xdr:to>
    <xdr:pic>
      <xdr:nvPicPr>
        <xdr:cNvPr id="6" name="Subgraph-kristinasky"/>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2695575"/>
          <a:ext cx="723900" cy="476250"/>
        </a:xfrm>
        <a:prstGeom prst="rect">
          <a:avLst/>
        </a:prstGeom>
        <a:ln>
          <a:noFill/>
        </a:ln>
      </xdr:spPr>
    </xdr:pic>
    <xdr:clientData/>
  </xdr:twoCellAnchor>
  <xdr:twoCellAnchor editAs="oneCell">
    <xdr:from>
      <xdr:col>1</xdr:col>
      <xdr:colOff>28575</xdr:colOff>
      <xdr:row>7</xdr:row>
      <xdr:rowOff>28575</xdr:rowOff>
    </xdr:from>
    <xdr:to>
      <xdr:col>1</xdr:col>
      <xdr:colOff>752475</xdr:colOff>
      <xdr:row>7</xdr:row>
      <xdr:rowOff>504825</xdr:rowOff>
    </xdr:to>
    <xdr:pic>
      <xdr:nvPicPr>
        <xdr:cNvPr id="7" name="Subgraph-curiousthats"/>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3219450"/>
          <a:ext cx="723900" cy="476250"/>
        </a:xfrm>
        <a:prstGeom prst="rect">
          <a:avLst/>
        </a:prstGeom>
        <a:ln>
          <a:noFill/>
        </a:ln>
      </xdr:spPr>
    </xdr:pic>
    <xdr:clientData/>
  </xdr:twoCellAnchor>
  <xdr:twoCellAnchor editAs="oneCell">
    <xdr:from>
      <xdr:col>1</xdr:col>
      <xdr:colOff>28575</xdr:colOff>
      <xdr:row>8</xdr:row>
      <xdr:rowOff>28575</xdr:rowOff>
    </xdr:from>
    <xdr:to>
      <xdr:col>1</xdr:col>
      <xdr:colOff>752475</xdr:colOff>
      <xdr:row>8</xdr:row>
      <xdr:rowOff>504825</xdr:rowOff>
    </xdr:to>
    <xdr:pic>
      <xdr:nvPicPr>
        <xdr:cNvPr id="8" name="Subgraph-repswalwell"/>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3743325"/>
          <a:ext cx="723900" cy="476250"/>
        </a:xfrm>
        <a:prstGeom prst="rect">
          <a:avLst/>
        </a:prstGeom>
        <a:ln>
          <a:noFill/>
        </a:ln>
      </xdr:spPr>
    </xdr:pic>
    <xdr:clientData/>
  </xdr:twoCellAnchor>
  <xdr:twoCellAnchor editAs="oneCell">
    <xdr:from>
      <xdr:col>1</xdr:col>
      <xdr:colOff>28575</xdr:colOff>
      <xdr:row>9</xdr:row>
      <xdr:rowOff>28575</xdr:rowOff>
    </xdr:from>
    <xdr:to>
      <xdr:col>1</xdr:col>
      <xdr:colOff>752475</xdr:colOff>
      <xdr:row>9</xdr:row>
      <xdr:rowOff>504825</xdr:rowOff>
    </xdr:to>
    <xdr:pic>
      <xdr:nvPicPr>
        <xdr:cNvPr id="9" name="Subgraph-justinbradley79"/>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4267200"/>
          <a:ext cx="723900" cy="476250"/>
        </a:xfrm>
        <a:prstGeom prst="rect">
          <a:avLst/>
        </a:prstGeom>
        <a:ln>
          <a:noFill/>
        </a:ln>
      </xdr:spPr>
    </xdr:pic>
    <xdr:clientData/>
  </xdr:twoCellAnchor>
  <xdr:twoCellAnchor editAs="oneCell">
    <xdr:from>
      <xdr:col>1</xdr:col>
      <xdr:colOff>28575</xdr:colOff>
      <xdr:row>10</xdr:row>
      <xdr:rowOff>28575</xdr:rowOff>
    </xdr:from>
    <xdr:to>
      <xdr:col>1</xdr:col>
      <xdr:colOff>752475</xdr:colOff>
      <xdr:row>10</xdr:row>
      <xdr:rowOff>504825</xdr:rowOff>
    </xdr:to>
    <xdr:pic>
      <xdr:nvPicPr>
        <xdr:cNvPr id="10" name="Subgraph-uniquelives"/>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4791075"/>
          <a:ext cx="723900" cy="476250"/>
        </a:xfrm>
        <a:prstGeom prst="rect">
          <a:avLst/>
        </a:prstGeom>
        <a:ln>
          <a:noFill/>
        </a:ln>
      </xdr:spPr>
    </xdr:pic>
    <xdr:clientData/>
  </xdr:twoCellAnchor>
  <xdr:twoCellAnchor editAs="oneCell">
    <xdr:from>
      <xdr:col>1</xdr:col>
      <xdr:colOff>28575</xdr:colOff>
      <xdr:row>11</xdr:row>
      <xdr:rowOff>28575</xdr:rowOff>
    </xdr:from>
    <xdr:to>
      <xdr:col>1</xdr:col>
      <xdr:colOff>752475</xdr:colOff>
      <xdr:row>11</xdr:row>
      <xdr:rowOff>504825</xdr:rowOff>
    </xdr:to>
    <xdr:pic>
      <xdr:nvPicPr>
        <xdr:cNvPr id="11" name="Subgraph-the_auditorium"/>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5314950"/>
          <a:ext cx="723900" cy="476250"/>
        </a:xfrm>
        <a:prstGeom prst="rect">
          <a:avLst/>
        </a:prstGeom>
        <a:ln>
          <a:noFill/>
        </a:ln>
      </xdr:spPr>
    </xdr:pic>
    <xdr:clientData/>
  </xdr:twoCellAnchor>
  <xdr:twoCellAnchor editAs="oneCell">
    <xdr:from>
      <xdr:col>1</xdr:col>
      <xdr:colOff>28575</xdr:colOff>
      <xdr:row>12</xdr:row>
      <xdr:rowOff>28575</xdr:rowOff>
    </xdr:from>
    <xdr:to>
      <xdr:col>1</xdr:col>
      <xdr:colOff>752475</xdr:colOff>
      <xdr:row>12</xdr:row>
      <xdr:rowOff>504825</xdr:rowOff>
    </xdr:to>
    <xdr:pic>
      <xdr:nvPicPr>
        <xdr:cNvPr id="12" name="Subgraph-johncleese"/>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5838825"/>
          <a:ext cx="723900" cy="476250"/>
        </a:xfrm>
        <a:prstGeom prst="rect">
          <a:avLst/>
        </a:prstGeom>
        <a:ln>
          <a:noFill/>
        </a:ln>
      </xdr:spPr>
    </xdr:pic>
    <xdr:clientData/>
  </xdr:twoCellAnchor>
  <xdr:twoCellAnchor editAs="oneCell">
    <xdr:from>
      <xdr:col>1</xdr:col>
      <xdr:colOff>28575</xdr:colOff>
      <xdr:row>13</xdr:row>
      <xdr:rowOff>28575</xdr:rowOff>
    </xdr:from>
    <xdr:to>
      <xdr:col>1</xdr:col>
      <xdr:colOff>752475</xdr:colOff>
      <xdr:row>13</xdr:row>
      <xdr:rowOff>504825</xdr:rowOff>
    </xdr:to>
    <xdr:pic>
      <xdr:nvPicPr>
        <xdr:cNvPr id="13" name="Subgraph-sleepinggianttn"/>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6362700"/>
          <a:ext cx="723900" cy="476250"/>
        </a:xfrm>
        <a:prstGeom prst="rect">
          <a:avLst/>
        </a:prstGeom>
        <a:ln>
          <a:noFill/>
        </a:ln>
      </xdr:spPr>
    </xdr:pic>
    <xdr:clientData/>
  </xdr:twoCellAnchor>
  <xdr:twoCellAnchor editAs="oneCell">
    <xdr:from>
      <xdr:col>1</xdr:col>
      <xdr:colOff>28575</xdr:colOff>
      <xdr:row>14</xdr:row>
      <xdr:rowOff>28575</xdr:rowOff>
    </xdr:from>
    <xdr:to>
      <xdr:col>1</xdr:col>
      <xdr:colOff>752475</xdr:colOff>
      <xdr:row>14</xdr:row>
      <xdr:rowOff>504825</xdr:rowOff>
    </xdr:to>
    <xdr:pic>
      <xdr:nvPicPr>
        <xdr:cNvPr id="14" name="Subgraph-fauxfleck"/>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886575"/>
          <a:ext cx="723900" cy="476250"/>
        </a:xfrm>
        <a:prstGeom prst="rect">
          <a:avLst/>
        </a:prstGeom>
        <a:ln>
          <a:noFill/>
        </a:ln>
      </xdr:spPr>
    </xdr:pic>
    <xdr:clientData/>
  </xdr:twoCellAnchor>
  <xdr:twoCellAnchor editAs="oneCell">
    <xdr:from>
      <xdr:col>1</xdr:col>
      <xdr:colOff>28575</xdr:colOff>
      <xdr:row>15</xdr:row>
      <xdr:rowOff>28575</xdr:rowOff>
    </xdr:from>
    <xdr:to>
      <xdr:col>1</xdr:col>
      <xdr:colOff>752475</xdr:colOff>
      <xdr:row>15</xdr:row>
      <xdr:rowOff>504825</xdr:rowOff>
    </xdr:to>
    <xdr:pic>
      <xdr:nvPicPr>
        <xdr:cNvPr id="15" name="Subgraph-you_lookingatme"/>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7410450"/>
          <a:ext cx="723900" cy="476250"/>
        </a:xfrm>
        <a:prstGeom prst="rect">
          <a:avLst/>
        </a:prstGeom>
        <a:ln>
          <a:noFill/>
        </a:ln>
      </xdr:spPr>
    </xdr:pic>
    <xdr:clientData/>
  </xdr:twoCellAnchor>
  <xdr:twoCellAnchor editAs="oneCell">
    <xdr:from>
      <xdr:col>1</xdr:col>
      <xdr:colOff>28575</xdr:colOff>
      <xdr:row>16</xdr:row>
      <xdr:rowOff>28575</xdr:rowOff>
    </xdr:from>
    <xdr:to>
      <xdr:col>1</xdr:col>
      <xdr:colOff>752475</xdr:colOff>
      <xdr:row>16</xdr:row>
      <xdr:rowOff>504825</xdr:rowOff>
    </xdr:to>
    <xdr:pic>
      <xdr:nvPicPr>
        <xdr:cNvPr id="16" name="Subgraph-amermilnews"/>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7934325"/>
          <a:ext cx="723900" cy="476250"/>
        </a:xfrm>
        <a:prstGeom prst="rect">
          <a:avLst/>
        </a:prstGeom>
        <a:ln>
          <a:noFill/>
        </a:ln>
      </xdr:spPr>
    </xdr:pic>
    <xdr:clientData/>
  </xdr:twoCellAnchor>
  <xdr:twoCellAnchor editAs="oneCell">
    <xdr:from>
      <xdr:col>1</xdr:col>
      <xdr:colOff>28575</xdr:colOff>
      <xdr:row>17</xdr:row>
      <xdr:rowOff>28575</xdr:rowOff>
    </xdr:from>
    <xdr:to>
      <xdr:col>1</xdr:col>
      <xdr:colOff>752475</xdr:colOff>
      <xdr:row>17</xdr:row>
      <xdr:rowOff>504825</xdr:rowOff>
    </xdr:to>
    <xdr:pic>
      <xdr:nvPicPr>
        <xdr:cNvPr id="17" name="Subgraph-werenskiwarrior"/>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8458200"/>
          <a:ext cx="723900" cy="476250"/>
        </a:xfrm>
        <a:prstGeom prst="rect">
          <a:avLst/>
        </a:prstGeom>
        <a:ln>
          <a:noFill/>
        </a:ln>
      </xdr:spPr>
    </xdr:pic>
    <xdr:clientData/>
  </xdr:twoCellAnchor>
  <xdr:twoCellAnchor editAs="oneCell">
    <xdr:from>
      <xdr:col>1</xdr:col>
      <xdr:colOff>28575</xdr:colOff>
      <xdr:row>18</xdr:row>
      <xdr:rowOff>28575</xdr:rowOff>
    </xdr:from>
    <xdr:to>
      <xdr:col>1</xdr:col>
      <xdr:colOff>752475</xdr:colOff>
      <xdr:row>18</xdr:row>
      <xdr:rowOff>504825</xdr:rowOff>
    </xdr:to>
    <xdr:pic>
      <xdr:nvPicPr>
        <xdr:cNvPr id="18" name="Subgraph-pinkavis"/>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8982075"/>
          <a:ext cx="723900" cy="476250"/>
        </a:xfrm>
        <a:prstGeom prst="rect">
          <a:avLst/>
        </a:prstGeom>
        <a:ln>
          <a:noFill/>
        </a:ln>
      </xdr:spPr>
    </xdr:pic>
    <xdr:clientData/>
  </xdr:twoCellAnchor>
  <xdr:twoCellAnchor editAs="oneCell">
    <xdr:from>
      <xdr:col>1</xdr:col>
      <xdr:colOff>28575</xdr:colOff>
      <xdr:row>19</xdr:row>
      <xdr:rowOff>28575</xdr:rowOff>
    </xdr:from>
    <xdr:to>
      <xdr:col>1</xdr:col>
      <xdr:colOff>752475</xdr:colOff>
      <xdr:row>19</xdr:row>
      <xdr:rowOff>504825</xdr:rowOff>
    </xdr:to>
    <xdr:pic>
      <xdr:nvPicPr>
        <xdr:cNvPr id="19" name="Subgraph-quin4trump"/>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9505950"/>
          <a:ext cx="723900" cy="476250"/>
        </a:xfrm>
        <a:prstGeom prst="rect">
          <a:avLst/>
        </a:prstGeom>
        <a:ln>
          <a:noFill/>
        </a:ln>
      </xdr:spPr>
    </xdr:pic>
    <xdr:clientData/>
  </xdr:twoCellAnchor>
  <xdr:twoCellAnchor editAs="oneCell">
    <xdr:from>
      <xdr:col>1</xdr:col>
      <xdr:colOff>28575</xdr:colOff>
      <xdr:row>20</xdr:row>
      <xdr:rowOff>28575</xdr:rowOff>
    </xdr:from>
    <xdr:to>
      <xdr:col>1</xdr:col>
      <xdr:colOff>752475</xdr:colOff>
      <xdr:row>20</xdr:row>
      <xdr:rowOff>504825</xdr:rowOff>
    </xdr:to>
    <xdr:pic>
      <xdr:nvPicPr>
        <xdr:cNvPr id="20" name="Subgraph-usvetram"/>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10029825"/>
          <a:ext cx="723900" cy="476250"/>
        </a:xfrm>
        <a:prstGeom prst="rect">
          <a:avLst/>
        </a:prstGeom>
        <a:ln>
          <a:noFill/>
        </a:ln>
      </xdr:spPr>
    </xdr:pic>
    <xdr:clientData/>
  </xdr:twoCellAnchor>
  <xdr:twoCellAnchor editAs="oneCell">
    <xdr:from>
      <xdr:col>1</xdr:col>
      <xdr:colOff>28575</xdr:colOff>
      <xdr:row>21</xdr:row>
      <xdr:rowOff>28575</xdr:rowOff>
    </xdr:from>
    <xdr:to>
      <xdr:col>1</xdr:col>
      <xdr:colOff>752475</xdr:colOff>
      <xdr:row>21</xdr:row>
      <xdr:rowOff>504825</xdr:rowOff>
    </xdr:to>
    <xdr:pic>
      <xdr:nvPicPr>
        <xdr:cNvPr id="21" name="Subgraph-scottrickhoff"/>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10553700"/>
          <a:ext cx="723900" cy="476250"/>
        </a:xfrm>
        <a:prstGeom prst="rect">
          <a:avLst/>
        </a:prstGeom>
        <a:ln>
          <a:noFill/>
        </a:ln>
      </xdr:spPr>
    </xdr:pic>
    <xdr:clientData/>
  </xdr:twoCellAnchor>
  <xdr:twoCellAnchor editAs="oneCell">
    <xdr:from>
      <xdr:col>1</xdr:col>
      <xdr:colOff>28575</xdr:colOff>
      <xdr:row>22</xdr:row>
      <xdr:rowOff>28575</xdr:rowOff>
    </xdr:from>
    <xdr:to>
      <xdr:col>1</xdr:col>
      <xdr:colOff>752475</xdr:colOff>
      <xdr:row>22</xdr:row>
      <xdr:rowOff>504825</xdr:rowOff>
    </xdr:to>
    <xdr:pic>
      <xdr:nvPicPr>
        <xdr:cNvPr id="22" name="Subgraph-agortitz"/>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11077575"/>
          <a:ext cx="723900" cy="476250"/>
        </a:xfrm>
        <a:prstGeom prst="rect">
          <a:avLst/>
        </a:prstGeom>
        <a:ln>
          <a:noFill/>
        </a:ln>
      </xdr:spPr>
    </xdr:pic>
    <xdr:clientData/>
  </xdr:twoCellAnchor>
  <xdr:twoCellAnchor editAs="oneCell">
    <xdr:from>
      <xdr:col>1</xdr:col>
      <xdr:colOff>28575</xdr:colOff>
      <xdr:row>23</xdr:row>
      <xdr:rowOff>28575</xdr:rowOff>
    </xdr:from>
    <xdr:to>
      <xdr:col>1</xdr:col>
      <xdr:colOff>752475</xdr:colOff>
      <xdr:row>23</xdr:row>
      <xdr:rowOff>504825</xdr:rowOff>
    </xdr:to>
    <xdr:pic>
      <xdr:nvPicPr>
        <xdr:cNvPr id="23" name="Subgraph-repadamschiff"/>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11601450"/>
          <a:ext cx="723900" cy="476250"/>
        </a:xfrm>
        <a:prstGeom prst="rect">
          <a:avLst/>
        </a:prstGeom>
        <a:ln>
          <a:noFill/>
        </a:ln>
      </xdr:spPr>
    </xdr:pic>
    <xdr:clientData/>
  </xdr:twoCellAnchor>
  <xdr:twoCellAnchor editAs="oneCell">
    <xdr:from>
      <xdr:col>1</xdr:col>
      <xdr:colOff>28575</xdr:colOff>
      <xdr:row>24</xdr:row>
      <xdr:rowOff>28575</xdr:rowOff>
    </xdr:from>
    <xdr:to>
      <xdr:col>1</xdr:col>
      <xdr:colOff>752475</xdr:colOff>
      <xdr:row>24</xdr:row>
      <xdr:rowOff>504825</xdr:rowOff>
    </xdr:to>
    <xdr:pic>
      <xdr:nvPicPr>
        <xdr:cNvPr id="24" name="Subgraph-everyvoicenc"/>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12125325"/>
          <a:ext cx="723900" cy="476250"/>
        </a:xfrm>
        <a:prstGeom prst="rect">
          <a:avLst/>
        </a:prstGeom>
        <a:ln>
          <a:noFill/>
        </a:ln>
      </xdr:spPr>
    </xdr:pic>
    <xdr:clientData/>
  </xdr:twoCellAnchor>
  <xdr:twoCellAnchor editAs="oneCell">
    <xdr:from>
      <xdr:col>1</xdr:col>
      <xdr:colOff>28575</xdr:colOff>
      <xdr:row>25</xdr:row>
      <xdr:rowOff>28575</xdr:rowOff>
    </xdr:from>
    <xdr:to>
      <xdr:col>1</xdr:col>
      <xdr:colOff>752475</xdr:colOff>
      <xdr:row>25</xdr:row>
      <xdr:rowOff>504825</xdr:rowOff>
    </xdr:to>
    <xdr:pic>
      <xdr:nvPicPr>
        <xdr:cNvPr id="25" name="Subgraph-doctorcherokee"/>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12649200"/>
          <a:ext cx="723900" cy="476250"/>
        </a:xfrm>
        <a:prstGeom prst="rect">
          <a:avLst/>
        </a:prstGeom>
        <a:ln>
          <a:noFill/>
        </a:ln>
      </xdr:spPr>
    </xdr:pic>
    <xdr:clientData/>
  </xdr:twoCellAnchor>
  <xdr:twoCellAnchor editAs="oneCell">
    <xdr:from>
      <xdr:col>1</xdr:col>
      <xdr:colOff>28575</xdr:colOff>
      <xdr:row>26</xdr:row>
      <xdr:rowOff>28575</xdr:rowOff>
    </xdr:from>
    <xdr:to>
      <xdr:col>1</xdr:col>
      <xdr:colOff>752475</xdr:colOff>
      <xdr:row>26</xdr:row>
      <xdr:rowOff>504825</xdr:rowOff>
    </xdr:to>
    <xdr:pic>
      <xdr:nvPicPr>
        <xdr:cNvPr id="26" name="Subgraph-edukfun"/>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13173075"/>
          <a:ext cx="723900" cy="476250"/>
        </a:xfrm>
        <a:prstGeom prst="rect">
          <a:avLst/>
        </a:prstGeom>
        <a:ln>
          <a:noFill/>
        </a:ln>
      </xdr:spPr>
    </xdr:pic>
    <xdr:clientData/>
  </xdr:twoCellAnchor>
  <xdr:twoCellAnchor editAs="oneCell">
    <xdr:from>
      <xdr:col>1</xdr:col>
      <xdr:colOff>28575</xdr:colOff>
      <xdr:row>27</xdr:row>
      <xdr:rowOff>28575</xdr:rowOff>
    </xdr:from>
    <xdr:to>
      <xdr:col>1</xdr:col>
      <xdr:colOff>752475</xdr:colOff>
      <xdr:row>27</xdr:row>
      <xdr:rowOff>504825</xdr:rowOff>
    </xdr:to>
    <xdr:pic>
      <xdr:nvPicPr>
        <xdr:cNvPr id="27" name="Subgraph-notabeekeeper"/>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13696950"/>
          <a:ext cx="723900" cy="476250"/>
        </a:xfrm>
        <a:prstGeom prst="rect">
          <a:avLst/>
        </a:prstGeom>
        <a:ln>
          <a:noFill/>
        </a:ln>
      </xdr:spPr>
    </xdr:pic>
    <xdr:clientData/>
  </xdr:twoCellAnchor>
  <xdr:twoCellAnchor editAs="oneCell">
    <xdr:from>
      <xdr:col>1</xdr:col>
      <xdr:colOff>28575</xdr:colOff>
      <xdr:row>28</xdr:row>
      <xdr:rowOff>28575</xdr:rowOff>
    </xdr:from>
    <xdr:to>
      <xdr:col>1</xdr:col>
      <xdr:colOff>752475</xdr:colOff>
      <xdr:row>28</xdr:row>
      <xdr:rowOff>504825</xdr:rowOff>
    </xdr:to>
    <xdr:pic>
      <xdr:nvPicPr>
        <xdr:cNvPr id="28" name="Subgraph-wagonknoggin"/>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14220825"/>
          <a:ext cx="723900" cy="476250"/>
        </a:xfrm>
        <a:prstGeom prst="rect">
          <a:avLst/>
        </a:prstGeom>
        <a:ln>
          <a:noFill/>
        </a:ln>
      </xdr:spPr>
    </xdr:pic>
    <xdr:clientData/>
  </xdr:twoCellAnchor>
  <xdr:twoCellAnchor editAs="oneCell">
    <xdr:from>
      <xdr:col>1</xdr:col>
      <xdr:colOff>28575</xdr:colOff>
      <xdr:row>29</xdr:row>
      <xdr:rowOff>28575</xdr:rowOff>
    </xdr:from>
    <xdr:to>
      <xdr:col>1</xdr:col>
      <xdr:colOff>752475</xdr:colOff>
      <xdr:row>29</xdr:row>
      <xdr:rowOff>504825</xdr:rowOff>
    </xdr:to>
    <xdr:pic>
      <xdr:nvPicPr>
        <xdr:cNvPr id="29" name="Subgraph-freddyrace14"/>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14744700"/>
          <a:ext cx="723900" cy="476250"/>
        </a:xfrm>
        <a:prstGeom prst="rect">
          <a:avLst/>
        </a:prstGeom>
        <a:ln>
          <a:noFill/>
        </a:ln>
      </xdr:spPr>
    </xdr:pic>
    <xdr:clientData/>
  </xdr:twoCellAnchor>
  <xdr:twoCellAnchor editAs="oneCell">
    <xdr:from>
      <xdr:col>1</xdr:col>
      <xdr:colOff>28575</xdr:colOff>
      <xdr:row>30</xdr:row>
      <xdr:rowOff>28575</xdr:rowOff>
    </xdr:from>
    <xdr:to>
      <xdr:col>1</xdr:col>
      <xdr:colOff>752475</xdr:colOff>
      <xdr:row>30</xdr:row>
      <xdr:rowOff>504825</xdr:rowOff>
    </xdr:to>
    <xdr:pic>
      <xdr:nvPicPr>
        <xdr:cNvPr id="30" name="Subgraph-biglytrumpette"/>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15268575"/>
          <a:ext cx="723900" cy="476250"/>
        </a:xfrm>
        <a:prstGeom prst="rect">
          <a:avLst/>
        </a:prstGeom>
        <a:ln>
          <a:noFill/>
        </a:ln>
      </xdr:spPr>
    </xdr:pic>
    <xdr:clientData/>
  </xdr:twoCellAnchor>
  <xdr:twoCellAnchor editAs="oneCell">
    <xdr:from>
      <xdr:col>1</xdr:col>
      <xdr:colOff>28575</xdr:colOff>
      <xdr:row>31</xdr:row>
      <xdr:rowOff>28575</xdr:rowOff>
    </xdr:from>
    <xdr:to>
      <xdr:col>1</xdr:col>
      <xdr:colOff>752475</xdr:colOff>
      <xdr:row>31</xdr:row>
      <xdr:rowOff>504825</xdr:rowOff>
    </xdr:to>
    <xdr:pic>
      <xdr:nvPicPr>
        <xdr:cNvPr id="31" name="Subgraph-marilynlavala"/>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15792450"/>
          <a:ext cx="723900" cy="476250"/>
        </a:xfrm>
        <a:prstGeom prst="rect">
          <a:avLst/>
        </a:prstGeom>
        <a:ln>
          <a:noFill/>
        </a:ln>
      </xdr:spPr>
    </xdr:pic>
    <xdr:clientData/>
  </xdr:twoCellAnchor>
  <xdr:twoCellAnchor editAs="oneCell">
    <xdr:from>
      <xdr:col>1</xdr:col>
      <xdr:colOff>28575</xdr:colOff>
      <xdr:row>32</xdr:row>
      <xdr:rowOff>28575</xdr:rowOff>
    </xdr:from>
    <xdr:to>
      <xdr:col>1</xdr:col>
      <xdr:colOff>752475</xdr:colOff>
      <xdr:row>32</xdr:row>
      <xdr:rowOff>504825</xdr:rowOff>
    </xdr:to>
    <xdr:pic>
      <xdr:nvPicPr>
        <xdr:cNvPr id="32" name="Subgraph-veritas_2016"/>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16316325"/>
          <a:ext cx="723900" cy="476250"/>
        </a:xfrm>
        <a:prstGeom prst="rect">
          <a:avLst/>
        </a:prstGeom>
        <a:ln>
          <a:noFill/>
        </a:ln>
      </xdr:spPr>
    </xdr:pic>
    <xdr:clientData/>
  </xdr:twoCellAnchor>
  <xdr:twoCellAnchor editAs="oneCell">
    <xdr:from>
      <xdr:col>1</xdr:col>
      <xdr:colOff>28575</xdr:colOff>
      <xdr:row>33</xdr:row>
      <xdr:rowOff>28575</xdr:rowOff>
    </xdr:from>
    <xdr:to>
      <xdr:col>1</xdr:col>
      <xdr:colOff>752475</xdr:colOff>
      <xdr:row>33</xdr:row>
      <xdr:rowOff>504825</xdr:rowOff>
    </xdr:to>
    <xdr:pic>
      <xdr:nvPicPr>
        <xdr:cNvPr id="33" name="Subgraph-saponi42071"/>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16840200"/>
          <a:ext cx="723900" cy="476250"/>
        </a:xfrm>
        <a:prstGeom prst="rect">
          <a:avLst/>
        </a:prstGeom>
        <a:ln>
          <a:noFill/>
        </a:ln>
      </xdr:spPr>
    </xdr:pic>
    <xdr:clientData/>
  </xdr:twoCellAnchor>
  <xdr:twoCellAnchor editAs="oneCell">
    <xdr:from>
      <xdr:col>1</xdr:col>
      <xdr:colOff>28575</xdr:colOff>
      <xdr:row>34</xdr:row>
      <xdr:rowOff>28575</xdr:rowOff>
    </xdr:from>
    <xdr:to>
      <xdr:col>1</xdr:col>
      <xdr:colOff>752475</xdr:colOff>
      <xdr:row>34</xdr:row>
      <xdr:rowOff>504825</xdr:rowOff>
    </xdr:to>
    <xdr:pic>
      <xdr:nvPicPr>
        <xdr:cNvPr id="34" name="Subgraph-rosaleeadams"/>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17364075"/>
          <a:ext cx="723900" cy="476250"/>
        </a:xfrm>
        <a:prstGeom prst="rect">
          <a:avLst/>
        </a:prstGeom>
        <a:ln>
          <a:noFill/>
        </a:ln>
      </xdr:spPr>
    </xdr:pic>
    <xdr:clientData/>
  </xdr:twoCellAnchor>
  <xdr:twoCellAnchor editAs="oneCell">
    <xdr:from>
      <xdr:col>1</xdr:col>
      <xdr:colOff>28575</xdr:colOff>
      <xdr:row>35</xdr:row>
      <xdr:rowOff>28575</xdr:rowOff>
    </xdr:from>
    <xdr:to>
      <xdr:col>1</xdr:col>
      <xdr:colOff>752475</xdr:colOff>
      <xdr:row>35</xdr:row>
      <xdr:rowOff>504825</xdr:rowOff>
    </xdr:to>
    <xdr:pic>
      <xdr:nvPicPr>
        <xdr:cNvPr id="35" name="Subgraph-gracielovesusa"/>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638175" y="17887950"/>
          <a:ext cx="723900" cy="476250"/>
        </a:xfrm>
        <a:prstGeom prst="rect">
          <a:avLst/>
        </a:prstGeom>
        <a:ln>
          <a:noFill/>
        </a:ln>
      </xdr:spPr>
    </xdr:pic>
    <xdr:clientData/>
  </xdr:twoCellAnchor>
  <xdr:twoCellAnchor editAs="oneCell">
    <xdr:from>
      <xdr:col>1</xdr:col>
      <xdr:colOff>28575</xdr:colOff>
      <xdr:row>36</xdr:row>
      <xdr:rowOff>28575</xdr:rowOff>
    </xdr:from>
    <xdr:to>
      <xdr:col>1</xdr:col>
      <xdr:colOff>752475</xdr:colOff>
      <xdr:row>36</xdr:row>
      <xdr:rowOff>504825</xdr:rowOff>
    </xdr:to>
    <xdr:pic>
      <xdr:nvPicPr>
        <xdr:cNvPr id="36" name="Subgraph-realboduke"/>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638175" y="18411825"/>
          <a:ext cx="723900" cy="476250"/>
        </a:xfrm>
        <a:prstGeom prst="rect">
          <a:avLst/>
        </a:prstGeom>
        <a:ln>
          <a:noFill/>
        </a:ln>
      </xdr:spPr>
    </xdr:pic>
    <xdr:clientData/>
  </xdr:twoCellAnchor>
  <xdr:twoCellAnchor editAs="oneCell">
    <xdr:from>
      <xdr:col>1</xdr:col>
      <xdr:colOff>28575</xdr:colOff>
      <xdr:row>37</xdr:row>
      <xdr:rowOff>28575</xdr:rowOff>
    </xdr:from>
    <xdr:to>
      <xdr:col>1</xdr:col>
      <xdr:colOff>752475</xdr:colOff>
      <xdr:row>37</xdr:row>
      <xdr:rowOff>504825</xdr:rowOff>
    </xdr:to>
    <xdr:pic>
      <xdr:nvPicPr>
        <xdr:cNvPr id="37" name="Subgraph-ygbshittinme"/>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638175" y="18935700"/>
          <a:ext cx="723900" cy="476250"/>
        </a:xfrm>
        <a:prstGeom prst="rect">
          <a:avLst/>
        </a:prstGeom>
        <a:ln>
          <a:noFill/>
        </a:ln>
      </xdr:spPr>
    </xdr:pic>
    <xdr:clientData/>
  </xdr:twoCellAnchor>
  <xdr:twoCellAnchor editAs="oneCell">
    <xdr:from>
      <xdr:col>1</xdr:col>
      <xdr:colOff>28575</xdr:colOff>
      <xdr:row>38</xdr:row>
      <xdr:rowOff>28575</xdr:rowOff>
    </xdr:from>
    <xdr:to>
      <xdr:col>1</xdr:col>
      <xdr:colOff>752475</xdr:colOff>
      <xdr:row>38</xdr:row>
      <xdr:rowOff>504825</xdr:rowOff>
    </xdr:to>
    <xdr:pic>
      <xdr:nvPicPr>
        <xdr:cNvPr id="38" name="Subgraph-patatatat"/>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638175" y="19459575"/>
          <a:ext cx="723900" cy="476250"/>
        </a:xfrm>
        <a:prstGeom prst="rect">
          <a:avLst/>
        </a:prstGeom>
        <a:ln>
          <a:noFill/>
        </a:ln>
      </xdr:spPr>
    </xdr:pic>
    <xdr:clientData/>
  </xdr:twoCellAnchor>
  <xdr:twoCellAnchor editAs="oneCell">
    <xdr:from>
      <xdr:col>1</xdr:col>
      <xdr:colOff>28575</xdr:colOff>
      <xdr:row>39</xdr:row>
      <xdr:rowOff>28575</xdr:rowOff>
    </xdr:from>
    <xdr:to>
      <xdr:col>1</xdr:col>
      <xdr:colOff>752475</xdr:colOff>
      <xdr:row>39</xdr:row>
      <xdr:rowOff>504825</xdr:rowOff>
    </xdr:to>
    <xdr:pic>
      <xdr:nvPicPr>
        <xdr:cNvPr id="39" name="Subgraph-schanette55"/>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638175" y="19983450"/>
          <a:ext cx="723900" cy="476250"/>
        </a:xfrm>
        <a:prstGeom prst="rect">
          <a:avLst/>
        </a:prstGeom>
        <a:ln>
          <a:noFill/>
        </a:ln>
      </xdr:spPr>
    </xdr:pic>
    <xdr:clientData/>
  </xdr:twoCellAnchor>
  <xdr:twoCellAnchor editAs="oneCell">
    <xdr:from>
      <xdr:col>1</xdr:col>
      <xdr:colOff>28575</xdr:colOff>
      <xdr:row>40</xdr:row>
      <xdr:rowOff>28575</xdr:rowOff>
    </xdr:from>
    <xdr:to>
      <xdr:col>1</xdr:col>
      <xdr:colOff>752475</xdr:colOff>
      <xdr:row>40</xdr:row>
      <xdr:rowOff>504825</xdr:rowOff>
    </xdr:to>
    <xdr:pic>
      <xdr:nvPicPr>
        <xdr:cNvPr id="40" name="Subgraph-cmccbyfaith"/>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638175" y="20507325"/>
          <a:ext cx="723900" cy="476250"/>
        </a:xfrm>
        <a:prstGeom prst="rect">
          <a:avLst/>
        </a:prstGeom>
        <a:ln>
          <a:noFill/>
        </a:ln>
      </xdr:spPr>
    </xdr:pic>
    <xdr:clientData/>
  </xdr:twoCellAnchor>
  <xdr:twoCellAnchor editAs="oneCell">
    <xdr:from>
      <xdr:col>1</xdr:col>
      <xdr:colOff>28575</xdr:colOff>
      <xdr:row>41</xdr:row>
      <xdr:rowOff>28575</xdr:rowOff>
    </xdr:from>
    <xdr:to>
      <xdr:col>1</xdr:col>
      <xdr:colOff>752475</xdr:colOff>
      <xdr:row>41</xdr:row>
      <xdr:rowOff>504825</xdr:rowOff>
    </xdr:to>
    <xdr:pic>
      <xdr:nvPicPr>
        <xdr:cNvPr id="41" name="Subgraph-redwins3_first"/>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638175" y="21031200"/>
          <a:ext cx="723900" cy="476250"/>
        </a:xfrm>
        <a:prstGeom prst="rect">
          <a:avLst/>
        </a:prstGeom>
        <a:ln>
          <a:noFill/>
        </a:ln>
      </xdr:spPr>
    </xdr:pic>
    <xdr:clientData/>
  </xdr:twoCellAnchor>
  <xdr:twoCellAnchor editAs="oneCell">
    <xdr:from>
      <xdr:col>1</xdr:col>
      <xdr:colOff>28575</xdr:colOff>
      <xdr:row>42</xdr:row>
      <xdr:rowOff>28575</xdr:rowOff>
    </xdr:from>
    <xdr:to>
      <xdr:col>1</xdr:col>
      <xdr:colOff>752475</xdr:colOff>
      <xdr:row>42</xdr:row>
      <xdr:rowOff>504825</xdr:rowOff>
    </xdr:to>
    <xdr:pic>
      <xdr:nvPicPr>
        <xdr:cNvPr id="42" name="Subgraph-readyouforfree"/>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638175" y="21555075"/>
          <a:ext cx="723900" cy="476250"/>
        </a:xfrm>
        <a:prstGeom prst="rect">
          <a:avLst/>
        </a:prstGeom>
        <a:ln>
          <a:noFill/>
        </a:ln>
      </xdr:spPr>
    </xdr:pic>
    <xdr:clientData/>
  </xdr:twoCellAnchor>
  <xdr:twoCellAnchor editAs="oneCell">
    <xdr:from>
      <xdr:col>1</xdr:col>
      <xdr:colOff>28575</xdr:colOff>
      <xdr:row>43</xdr:row>
      <xdr:rowOff>28575</xdr:rowOff>
    </xdr:from>
    <xdr:to>
      <xdr:col>1</xdr:col>
      <xdr:colOff>752475</xdr:colOff>
      <xdr:row>43</xdr:row>
      <xdr:rowOff>504825</xdr:rowOff>
    </xdr:to>
    <xdr:pic>
      <xdr:nvPicPr>
        <xdr:cNvPr id="43" name="Subgraph-fastcow33"/>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638175" y="22078950"/>
          <a:ext cx="723900" cy="476250"/>
        </a:xfrm>
        <a:prstGeom prst="rect">
          <a:avLst/>
        </a:prstGeom>
        <a:ln>
          <a:noFill/>
        </a:ln>
      </xdr:spPr>
    </xdr:pic>
    <xdr:clientData/>
  </xdr:twoCellAnchor>
  <xdr:twoCellAnchor editAs="oneCell">
    <xdr:from>
      <xdr:col>1</xdr:col>
      <xdr:colOff>28575</xdr:colOff>
      <xdr:row>44</xdr:row>
      <xdr:rowOff>28575</xdr:rowOff>
    </xdr:from>
    <xdr:to>
      <xdr:col>1</xdr:col>
      <xdr:colOff>752475</xdr:colOff>
      <xdr:row>44</xdr:row>
      <xdr:rowOff>504825</xdr:rowOff>
    </xdr:to>
    <xdr:pic>
      <xdr:nvPicPr>
        <xdr:cNvPr id="44" name="Subgraph-lastlaughaemial"/>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638175" y="22602825"/>
          <a:ext cx="723900" cy="476250"/>
        </a:xfrm>
        <a:prstGeom prst="rect">
          <a:avLst/>
        </a:prstGeom>
        <a:ln>
          <a:noFill/>
        </a:ln>
      </xdr:spPr>
    </xdr:pic>
    <xdr:clientData/>
  </xdr:twoCellAnchor>
  <xdr:twoCellAnchor editAs="oneCell">
    <xdr:from>
      <xdr:col>1</xdr:col>
      <xdr:colOff>28575</xdr:colOff>
      <xdr:row>45</xdr:row>
      <xdr:rowOff>28575</xdr:rowOff>
    </xdr:from>
    <xdr:to>
      <xdr:col>1</xdr:col>
      <xdr:colOff>752475</xdr:colOff>
      <xdr:row>45</xdr:row>
      <xdr:rowOff>504825</xdr:rowOff>
    </xdr:to>
    <xdr:pic>
      <xdr:nvPicPr>
        <xdr:cNvPr id="45" name="Subgraph-spaceforcebravo"/>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638175" y="23126700"/>
          <a:ext cx="723900" cy="476250"/>
        </a:xfrm>
        <a:prstGeom prst="rect">
          <a:avLst/>
        </a:prstGeom>
        <a:ln>
          <a:noFill/>
        </a:ln>
      </xdr:spPr>
    </xdr:pic>
    <xdr:clientData/>
  </xdr:twoCellAnchor>
  <xdr:twoCellAnchor editAs="oneCell">
    <xdr:from>
      <xdr:col>1</xdr:col>
      <xdr:colOff>28575</xdr:colOff>
      <xdr:row>46</xdr:row>
      <xdr:rowOff>28575</xdr:rowOff>
    </xdr:from>
    <xdr:to>
      <xdr:col>1</xdr:col>
      <xdr:colOff>752475</xdr:colOff>
      <xdr:row>46</xdr:row>
      <xdr:rowOff>504825</xdr:rowOff>
    </xdr:to>
    <xdr:pic>
      <xdr:nvPicPr>
        <xdr:cNvPr id="46" name="Subgraph-hunteroffacts"/>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638175" y="23650575"/>
          <a:ext cx="723900" cy="476250"/>
        </a:xfrm>
        <a:prstGeom prst="rect">
          <a:avLst/>
        </a:prstGeom>
        <a:ln>
          <a:noFill/>
        </a:ln>
      </xdr:spPr>
    </xdr:pic>
    <xdr:clientData/>
  </xdr:twoCellAnchor>
  <xdr:twoCellAnchor editAs="oneCell">
    <xdr:from>
      <xdr:col>1</xdr:col>
      <xdr:colOff>28575</xdr:colOff>
      <xdr:row>47</xdr:row>
      <xdr:rowOff>28575</xdr:rowOff>
    </xdr:from>
    <xdr:to>
      <xdr:col>1</xdr:col>
      <xdr:colOff>752475</xdr:colOff>
      <xdr:row>47</xdr:row>
      <xdr:rowOff>504825</xdr:rowOff>
    </xdr:to>
    <xdr:pic>
      <xdr:nvPicPr>
        <xdr:cNvPr id="47" name="Subgraph-jamie32377541"/>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638175" y="24174450"/>
          <a:ext cx="723900" cy="476250"/>
        </a:xfrm>
        <a:prstGeom prst="rect">
          <a:avLst/>
        </a:prstGeom>
        <a:ln>
          <a:noFill/>
        </a:ln>
      </xdr:spPr>
    </xdr:pic>
    <xdr:clientData/>
  </xdr:twoCellAnchor>
  <xdr:twoCellAnchor editAs="oneCell">
    <xdr:from>
      <xdr:col>1</xdr:col>
      <xdr:colOff>28575</xdr:colOff>
      <xdr:row>48</xdr:row>
      <xdr:rowOff>28575</xdr:rowOff>
    </xdr:from>
    <xdr:to>
      <xdr:col>1</xdr:col>
      <xdr:colOff>752475</xdr:colOff>
      <xdr:row>48</xdr:row>
      <xdr:rowOff>504825</xdr:rowOff>
    </xdr:to>
    <xdr:pic>
      <xdr:nvPicPr>
        <xdr:cNvPr id="48" name="Subgraph-bartole_richard"/>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638175" y="24698325"/>
          <a:ext cx="723900" cy="476250"/>
        </a:xfrm>
        <a:prstGeom prst="rect">
          <a:avLst/>
        </a:prstGeom>
        <a:ln>
          <a:noFill/>
        </a:ln>
      </xdr:spPr>
    </xdr:pic>
    <xdr:clientData/>
  </xdr:twoCellAnchor>
  <xdr:twoCellAnchor editAs="oneCell">
    <xdr:from>
      <xdr:col>1</xdr:col>
      <xdr:colOff>28575</xdr:colOff>
      <xdr:row>49</xdr:row>
      <xdr:rowOff>28575</xdr:rowOff>
    </xdr:from>
    <xdr:to>
      <xdr:col>1</xdr:col>
      <xdr:colOff>752475</xdr:colOff>
      <xdr:row>49</xdr:row>
      <xdr:rowOff>504825</xdr:rowOff>
    </xdr:to>
    <xdr:pic>
      <xdr:nvPicPr>
        <xdr:cNvPr id="49" name="Subgraph-theloneranger44"/>
        <xdr:cNvPicPr preferRelativeResize="1">
          <a:picLocks noChangeAspect="0"/>
        </xdr:cNvPicPr>
      </xdr:nvPicPr>
      <xdr:blipFill>
        <a:blip r:embed="rId30">
          <a:extLst>
            <a:ext uri="{28A0092B-C50C-407E-A947-70E740481C1C}">
              <a14:useLocalDpi xmlns:a14="http://schemas.microsoft.com/office/drawing/2010/main" val="0"/>
            </a:ext>
          </a:extLst>
        </a:blip>
        <a:stretch>
          <a:fillRect/>
        </a:stretch>
      </xdr:blipFill>
      <xdr:spPr>
        <a:xfrm>
          <a:off x="638175" y="25222200"/>
          <a:ext cx="723900" cy="476250"/>
        </a:xfrm>
        <a:prstGeom prst="rect">
          <a:avLst/>
        </a:prstGeom>
        <a:ln>
          <a:noFill/>
        </a:ln>
      </xdr:spPr>
    </xdr:pic>
    <xdr:clientData/>
  </xdr:twoCellAnchor>
  <xdr:twoCellAnchor editAs="oneCell">
    <xdr:from>
      <xdr:col>1</xdr:col>
      <xdr:colOff>28575</xdr:colOff>
      <xdr:row>50</xdr:row>
      <xdr:rowOff>28575</xdr:rowOff>
    </xdr:from>
    <xdr:to>
      <xdr:col>1</xdr:col>
      <xdr:colOff>752475</xdr:colOff>
      <xdr:row>50</xdr:row>
      <xdr:rowOff>504825</xdr:rowOff>
    </xdr:to>
    <xdr:pic>
      <xdr:nvPicPr>
        <xdr:cNvPr id="50" name="Subgraph-tinmp721"/>
        <xdr:cNvPicPr preferRelativeResize="1">
          <a:picLocks noChangeAspect="0"/>
        </xdr:cNvPicPr>
      </xdr:nvPicPr>
      <xdr:blipFill>
        <a:blip r:embed="rId30">
          <a:extLst>
            <a:ext uri="{28A0092B-C50C-407E-A947-70E740481C1C}">
              <a14:useLocalDpi xmlns:a14="http://schemas.microsoft.com/office/drawing/2010/main" val="0"/>
            </a:ext>
          </a:extLst>
        </a:blip>
        <a:stretch>
          <a:fillRect/>
        </a:stretch>
      </xdr:blipFill>
      <xdr:spPr>
        <a:xfrm>
          <a:off x="638175" y="25746075"/>
          <a:ext cx="723900" cy="476250"/>
        </a:xfrm>
        <a:prstGeom prst="rect">
          <a:avLst/>
        </a:prstGeom>
        <a:ln>
          <a:noFill/>
        </a:ln>
      </xdr:spPr>
    </xdr:pic>
    <xdr:clientData/>
  </xdr:twoCellAnchor>
  <xdr:twoCellAnchor editAs="oneCell">
    <xdr:from>
      <xdr:col>1</xdr:col>
      <xdr:colOff>28575</xdr:colOff>
      <xdr:row>51</xdr:row>
      <xdr:rowOff>28575</xdr:rowOff>
    </xdr:from>
    <xdr:to>
      <xdr:col>1</xdr:col>
      <xdr:colOff>752475</xdr:colOff>
      <xdr:row>51</xdr:row>
      <xdr:rowOff>504825</xdr:rowOff>
    </xdr:to>
    <xdr:pic>
      <xdr:nvPicPr>
        <xdr:cNvPr id="51" name="Subgraph-onfire4trump"/>
        <xdr:cNvPicPr preferRelativeResize="1">
          <a:picLocks noChangeAspect="0"/>
        </xdr:cNvPicPr>
      </xdr:nvPicPr>
      <xdr:blipFill>
        <a:blip r:embed="rId31">
          <a:extLst>
            <a:ext uri="{28A0092B-C50C-407E-A947-70E740481C1C}">
              <a14:useLocalDpi xmlns:a14="http://schemas.microsoft.com/office/drawing/2010/main" val="0"/>
            </a:ext>
          </a:extLst>
        </a:blip>
        <a:stretch>
          <a:fillRect/>
        </a:stretch>
      </xdr:blipFill>
      <xdr:spPr>
        <a:xfrm>
          <a:off x="638175" y="26269950"/>
          <a:ext cx="723900" cy="476250"/>
        </a:xfrm>
        <a:prstGeom prst="rect">
          <a:avLst/>
        </a:prstGeom>
        <a:ln>
          <a:noFill/>
        </a:ln>
      </xdr:spPr>
    </xdr:pic>
    <xdr:clientData/>
  </xdr:twoCellAnchor>
  <xdr:twoCellAnchor editAs="oneCell">
    <xdr:from>
      <xdr:col>1</xdr:col>
      <xdr:colOff>28575</xdr:colOff>
      <xdr:row>52</xdr:row>
      <xdr:rowOff>28575</xdr:rowOff>
    </xdr:from>
    <xdr:to>
      <xdr:col>1</xdr:col>
      <xdr:colOff>752475</xdr:colOff>
      <xdr:row>52</xdr:row>
      <xdr:rowOff>504825</xdr:rowOff>
    </xdr:to>
    <xdr:pic>
      <xdr:nvPicPr>
        <xdr:cNvPr id="52" name="Subgraph-dontatmebro2"/>
        <xdr:cNvPicPr preferRelativeResize="1">
          <a:picLocks noChangeAspect="0"/>
        </xdr:cNvPicPr>
      </xdr:nvPicPr>
      <xdr:blipFill>
        <a:blip r:embed="rId31">
          <a:extLst>
            <a:ext uri="{28A0092B-C50C-407E-A947-70E740481C1C}">
              <a14:useLocalDpi xmlns:a14="http://schemas.microsoft.com/office/drawing/2010/main" val="0"/>
            </a:ext>
          </a:extLst>
        </a:blip>
        <a:stretch>
          <a:fillRect/>
        </a:stretch>
      </xdr:blipFill>
      <xdr:spPr>
        <a:xfrm>
          <a:off x="638175" y="26793825"/>
          <a:ext cx="723900" cy="476250"/>
        </a:xfrm>
        <a:prstGeom prst="rect">
          <a:avLst/>
        </a:prstGeom>
        <a:ln>
          <a:noFill/>
        </a:ln>
      </xdr:spPr>
    </xdr:pic>
    <xdr:clientData/>
  </xdr:twoCellAnchor>
  <xdr:twoCellAnchor editAs="oneCell">
    <xdr:from>
      <xdr:col>1</xdr:col>
      <xdr:colOff>28575</xdr:colOff>
      <xdr:row>53</xdr:row>
      <xdr:rowOff>28575</xdr:rowOff>
    </xdr:from>
    <xdr:to>
      <xdr:col>1</xdr:col>
      <xdr:colOff>752475</xdr:colOff>
      <xdr:row>53</xdr:row>
      <xdr:rowOff>504825</xdr:rowOff>
    </xdr:to>
    <xdr:pic>
      <xdr:nvPicPr>
        <xdr:cNvPr id="53" name="Subgraph-vehementredhead"/>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638175" y="27317700"/>
          <a:ext cx="723900" cy="476250"/>
        </a:xfrm>
        <a:prstGeom prst="rect">
          <a:avLst/>
        </a:prstGeom>
        <a:ln>
          <a:noFill/>
        </a:ln>
      </xdr:spPr>
    </xdr:pic>
    <xdr:clientData/>
  </xdr:twoCellAnchor>
  <xdr:twoCellAnchor editAs="oneCell">
    <xdr:from>
      <xdr:col>1</xdr:col>
      <xdr:colOff>28575</xdr:colOff>
      <xdr:row>54</xdr:row>
      <xdr:rowOff>28575</xdr:rowOff>
    </xdr:from>
    <xdr:to>
      <xdr:col>1</xdr:col>
      <xdr:colOff>752475</xdr:colOff>
      <xdr:row>54</xdr:row>
      <xdr:rowOff>504825</xdr:rowOff>
    </xdr:to>
    <xdr:pic>
      <xdr:nvPicPr>
        <xdr:cNvPr id="54" name="Subgraph-larryhumphries1"/>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638175" y="27841575"/>
          <a:ext cx="723900" cy="476250"/>
        </a:xfrm>
        <a:prstGeom prst="rect">
          <a:avLst/>
        </a:prstGeom>
        <a:ln>
          <a:noFill/>
        </a:ln>
      </xdr:spPr>
    </xdr:pic>
    <xdr:clientData/>
  </xdr:twoCellAnchor>
  <xdr:twoCellAnchor editAs="oneCell">
    <xdr:from>
      <xdr:col>1</xdr:col>
      <xdr:colOff>28575</xdr:colOff>
      <xdr:row>55</xdr:row>
      <xdr:rowOff>28575</xdr:rowOff>
    </xdr:from>
    <xdr:to>
      <xdr:col>1</xdr:col>
      <xdr:colOff>752475</xdr:colOff>
      <xdr:row>55</xdr:row>
      <xdr:rowOff>504825</xdr:rowOff>
    </xdr:to>
    <xdr:pic>
      <xdr:nvPicPr>
        <xdr:cNvPr id="55" name="Subgraph-jaketaylorslide"/>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638175" y="28365450"/>
          <a:ext cx="723900" cy="476250"/>
        </a:xfrm>
        <a:prstGeom prst="rect">
          <a:avLst/>
        </a:prstGeom>
        <a:ln>
          <a:noFill/>
        </a:ln>
      </xdr:spPr>
    </xdr:pic>
    <xdr:clientData/>
  </xdr:twoCellAnchor>
  <xdr:twoCellAnchor editAs="oneCell">
    <xdr:from>
      <xdr:col>1</xdr:col>
      <xdr:colOff>28575</xdr:colOff>
      <xdr:row>56</xdr:row>
      <xdr:rowOff>28575</xdr:rowOff>
    </xdr:from>
    <xdr:to>
      <xdr:col>1</xdr:col>
      <xdr:colOff>752475</xdr:colOff>
      <xdr:row>56</xdr:row>
      <xdr:rowOff>504825</xdr:rowOff>
    </xdr:to>
    <xdr:pic>
      <xdr:nvPicPr>
        <xdr:cNvPr id="56" name="Subgraph-maggie51852"/>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638175" y="28889325"/>
          <a:ext cx="723900" cy="476250"/>
        </a:xfrm>
        <a:prstGeom prst="rect">
          <a:avLst/>
        </a:prstGeom>
        <a:ln>
          <a:noFill/>
        </a:ln>
      </xdr:spPr>
    </xdr:pic>
    <xdr:clientData/>
  </xdr:twoCellAnchor>
  <xdr:twoCellAnchor editAs="oneCell">
    <xdr:from>
      <xdr:col>1</xdr:col>
      <xdr:colOff>28575</xdr:colOff>
      <xdr:row>57</xdr:row>
      <xdr:rowOff>28575</xdr:rowOff>
    </xdr:from>
    <xdr:to>
      <xdr:col>1</xdr:col>
      <xdr:colOff>752475</xdr:colOff>
      <xdr:row>57</xdr:row>
      <xdr:rowOff>504825</xdr:rowOff>
    </xdr:to>
    <xdr:pic>
      <xdr:nvPicPr>
        <xdr:cNvPr id="57" name="Subgraph-_jstmehere_"/>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638175" y="29413200"/>
          <a:ext cx="723900" cy="476250"/>
        </a:xfrm>
        <a:prstGeom prst="rect">
          <a:avLst/>
        </a:prstGeom>
        <a:ln>
          <a:noFill/>
        </a:ln>
      </xdr:spPr>
    </xdr:pic>
    <xdr:clientData/>
  </xdr:twoCellAnchor>
  <xdr:twoCellAnchor editAs="oneCell">
    <xdr:from>
      <xdr:col>1</xdr:col>
      <xdr:colOff>28575</xdr:colOff>
      <xdr:row>58</xdr:row>
      <xdr:rowOff>28575</xdr:rowOff>
    </xdr:from>
    <xdr:to>
      <xdr:col>1</xdr:col>
      <xdr:colOff>752475</xdr:colOff>
      <xdr:row>58</xdr:row>
      <xdr:rowOff>504825</xdr:rowOff>
    </xdr:to>
    <xdr:pic>
      <xdr:nvPicPr>
        <xdr:cNvPr id="58" name="Subgraph-someotherperso3"/>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638175" y="29937075"/>
          <a:ext cx="723900" cy="476250"/>
        </a:xfrm>
        <a:prstGeom prst="rect">
          <a:avLst/>
        </a:prstGeom>
        <a:ln>
          <a:noFill/>
        </a:ln>
      </xdr:spPr>
    </xdr:pic>
    <xdr:clientData/>
  </xdr:twoCellAnchor>
  <xdr:twoCellAnchor editAs="oneCell">
    <xdr:from>
      <xdr:col>1</xdr:col>
      <xdr:colOff>28575</xdr:colOff>
      <xdr:row>59</xdr:row>
      <xdr:rowOff>28575</xdr:rowOff>
    </xdr:from>
    <xdr:to>
      <xdr:col>1</xdr:col>
      <xdr:colOff>752475</xdr:colOff>
      <xdr:row>59</xdr:row>
      <xdr:rowOff>504825</xdr:rowOff>
    </xdr:to>
    <xdr:pic>
      <xdr:nvPicPr>
        <xdr:cNvPr id="59" name="Subgraph-establishmentno"/>
        <xdr:cNvPicPr preferRelativeResize="1">
          <a:picLocks noChangeAspect="0"/>
        </xdr:cNvPicPr>
      </xdr:nvPicPr>
      <xdr:blipFill>
        <a:blip r:embed="rId36">
          <a:extLst>
            <a:ext uri="{28A0092B-C50C-407E-A947-70E740481C1C}">
              <a14:useLocalDpi xmlns:a14="http://schemas.microsoft.com/office/drawing/2010/main" val="0"/>
            </a:ext>
          </a:extLst>
        </a:blip>
        <a:stretch>
          <a:fillRect/>
        </a:stretch>
      </xdr:blipFill>
      <xdr:spPr>
        <a:xfrm>
          <a:off x="638175" y="30460950"/>
          <a:ext cx="723900" cy="476250"/>
        </a:xfrm>
        <a:prstGeom prst="rect">
          <a:avLst/>
        </a:prstGeom>
        <a:ln>
          <a:noFill/>
        </a:ln>
      </xdr:spPr>
    </xdr:pic>
    <xdr:clientData/>
  </xdr:twoCellAnchor>
  <xdr:twoCellAnchor editAs="oneCell">
    <xdr:from>
      <xdr:col>1</xdr:col>
      <xdr:colOff>28575</xdr:colOff>
      <xdr:row>60</xdr:row>
      <xdr:rowOff>28575</xdr:rowOff>
    </xdr:from>
    <xdr:to>
      <xdr:col>1</xdr:col>
      <xdr:colOff>752475</xdr:colOff>
      <xdr:row>60</xdr:row>
      <xdr:rowOff>504825</xdr:rowOff>
    </xdr:to>
    <xdr:pic>
      <xdr:nvPicPr>
        <xdr:cNvPr id="60" name="Subgraph-sinnersgonnasin"/>
        <xdr:cNvPicPr preferRelativeResize="1">
          <a:picLocks noChangeAspect="0"/>
        </xdr:cNvPicPr>
      </xdr:nvPicPr>
      <xdr:blipFill>
        <a:blip r:embed="rId37">
          <a:extLst>
            <a:ext uri="{28A0092B-C50C-407E-A947-70E740481C1C}">
              <a14:useLocalDpi xmlns:a14="http://schemas.microsoft.com/office/drawing/2010/main" val="0"/>
            </a:ext>
          </a:extLst>
        </a:blip>
        <a:stretch>
          <a:fillRect/>
        </a:stretch>
      </xdr:blipFill>
      <xdr:spPr>
        <a:xfrm>
          <a:off x="638175" y="30984825"/>
          <a:ext cx="723900" cy="476250"/>
        </a:xfrm>
        <a:prstGeom prst="rect">
          <a:avLst/>
        </a:prstGeom>
        <a:ln>
          <a:noFill/>
        </a:ln>
      </xdr:spPr>
    </xdr:pic>
    <xdr:clientData/>
  </xdr:twoCellAnchor>
  <xdr:twoCellAnchor editAs="oneCell">
    <xdr:from>
      <xdr:col>1</xdr:col>
      <xdr:colOff>28575</xdr:colOff>
      <xdr:row>61</xdr:row>
      <xdr:rowOff>28575</xdr:rowOff>
    </xdr:from>
    <xdr:to>
      <xdr:col>1</xdr:col>
      <xdr:colOff>752475</xdr:colOff>
      <xdr:row>61</xdr:row>
      <xdr:rowOff>504825</xdr:rowOff>
    </xdr:to>
    <xdr:pic>
      <xdr:nvPicPr>
        <xdr:cNvPr id="61" name="Subgraph-joanne48640679"/>
        <xdr:cNvPicPr preferRelativeResize="1">
          <a:picLocks noChangeAspect="0"/>
        </xdr:cNvPicPr>
      </xdr:nvPicPr>
      <xdr:blipFill>
        <a:blip r:embed="rId38">
          <a:extLst>
            <a:ext uri="{28A0092B-C50C-407E-A947-70E740481C1C}">
              <a14:useLocalDpi xmlns:a14="http://schemas.microsoft.com/office/drawing/2010/main" val="0"/>
            </a:ext>
          </a:extLst>
        </a:blip>
        <a:stretch>
          <a:fillRect/>
        </a:stretch>
      </xdr:blipFill>
      <xdr:spPr>
        <a:xfrm>
          <a:off x="638175" y="31508700"/>
          <a:ext cx="723900" cy="476250"/>
        </a:xfrm>
        <a:prstGeom prst="rect">
          <a:avLst/>
        </a:prstGeom>
        <a:ln>
          <a:noFill/>
        </a:ln>
      </xdr:spPr>
    </xdr:pic>
    <xdr:clientData/>
  </xdr:twoCellAnchor>
  <xdr:twoCellAnchor editAs="oneCell">
    <xdr:from>
      <xdr:col>1</xdr:col>
      <xdr:colOff>28575</xdr:colOff>
      <xdr:row>62</xdr:row>
      <xdr:rowOff>28575</xdr:rowOff>
    </xdr:from>
    <xdr:to>
      <xdr:col>1</xdr:col>
      <xdr:colOff>752475</xdr:colOff>
      <xdr:row>62</xdr:row>
      <xdr:rowOff>504825</xdr:rowOff>
    </xdr:to>
    <xdr:pic>
      <xdr:nvPicPr>
        <xdr:cNvPr id="62" name="Subgraph-robertbunyan88"/>
        <xdr:cNvPicPr preferRelativeResize="1">
          <a:picLocks noChangeAspect="0"/>
        </xdr:cNvPicPr>
      </xdr:nvPicPr>
      <xdr:blipFill>
        <a:blip r:embed="rId39">
          <a:extLst>
            <a:ext uri="{28A0092B-C50C-407E-A947-70E740481C1C}">
              <a14:useLocalDpi xmlns:a14="http://schemas.microsoft.com/office/drawing/2010/main" val="0"/>
            </a:ext>
          </a:extLst>
        </a:blip>
        <a:stretch>
          <a:fillRect/>
        </a:stretch>
      </xdr:blipFill>
      <xdr:spPr>
        <a:xfrm>
          <a:off x="638175" y="32032575"/>
          <a:ext cx="723900" cy="476250"/>
        </a:xfrm>
        <a:prstGeom prst="rect">
          <a:avLst/>
        </a:prstGeom>
        <a:ln>
          <a:noFill/>
        </a:ln>
      </xdr:spPr>
    </xdr:pic>
    <xdr:clientData/>
  </xdr:twoCellAnchor>
  <xdr:twoCellAnchor editAs="oneCell">
    <xdr:from>
      <xdr:col>1</xdr:col>
      <xdr:colOff>28575</xdr:colOff>
      <xdr:row>63</xdr:row>
      <xdr:rowOff>28575</xdr:rowOff>
    </xdr:from>
    <xdr:to>
      <xdr:col>1</xdr:col>
      <xdr:colOff>752475</xdr:colOff>
      <xdr:row>63</xdr:row>
      <xdr:rowOff>504825</xdr:rowOff>
    </xdr:to>
    <xdr:pic>
      <xdr:nvPicPr>
        <xdr:cNvPr id="63" name="Subgraph-gopherfootball"/>
        <xdr:cNvPicPr preferRelativeResize="1">
          <a:picLocks noChangeAspect="0"/>
        </xdr:cNvPicPr>
      </xdr:nvPicPr>
      <xdr:blipFill>
        <a:blip r:embed="rId40">
          <a:extLst>
            <a:ext uri="{28A0092B-C50C-407E-A947-70E740481C1C}">
              <a14:useLocalDpi xmlns:a14="http://schemas.microsoft.com/office/drawing/2010/main" val="0"/>
            </a:ext>
          </a:extLst>
        </a:blip>
        <a:stretch>
          <a:fillRect/>
        </a:stretch>
      </xdr:blipFill>
      <xdr:spPr>
        <a:xfrm>
          <a:off x="638175" y="32556450"/>
          <a:ext cx="723900" cy="476250"/>
        </a:xfrm>
        <a:prstGeom prst="rect">
          <a:avLst/>
        </a:prstGeom>
        <a:ln>
          <a:noFill/>
        </a:ln>
      </xdr:spPr>
    </xdr:pic>
    <xdr:clientData/>
  </xdr:twoCellAnchor>
  <xdr:twoCellAnchor editAs="oneCell">
    <xdr:from>
      <xdr:col>1</xdr:col>
      <xdr:colOff>28575</xdr:colOff>
      <xdr:row>64</xdr:row>
      <xdr:rowOff>28575</xdr:rowOff>
    </xdr:from>
    <xdr:to>
      <xdr:col>1</xdr:col>
      <xdr:colOff>752475</xdr:colOff>
      <xdr:row>64</xdr:row>
      <xdr:rowOff>504825</xdr:rowOff>
    </xdr:to>
    <xdr:pic>
      <xdr:nvPicPr>
        <xdr:cNvPr id="64" name="Subgraph-coach_fleck"/>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33080325"/>
          <a:ext cx="723900" cy="476250"/>
        </a:xfrm>
        <a:prstGeom prst="rect">
          <a:avLst/>
        </a:prstGeom>
        <a:ln>
          <a:noFill/>
        </a:ln>
      </xdr:spPr>
    </xdr:pic>
    <xdr:clientData/>
  </xdr:twoCellAnchor>
  <xdr:twoCellAnchor editAs="oneCell">
    <xdr:from>
      <xdr:col>1</xdr:col>
      <xdr:colOff>28575</xdr:colOff>
      <xdr:row>65</xdr:row>
      <xdr:rowOff>28575</xdr:rowOff>
    </xdr:from>
    <xdr:to>
      <xdr:col>1</xdr:col>
      <xdr:colOff>752475</xdr:colOff>
      <xdr:row>65</xdr:row>
      <xdr:rowOff>504825</xdr:rowOff>
    </xdr:to>
    <xdr:pic>
      <xdr:nvPicPr>
        <xdr:cNvPr id="65" name="Subgraph-maballoar"/>
        <xdr:cNvPicPr preferRelativeResize="1">
          <a:picLocks noChangeAspect="0"/>
        </xdr:cNvPicPr>
      </xdr:nvPicPr>
      <xdr:blipFill>
        <a:blip r:embed="rId41">
          <a:extLst>
            <a:ext uri="{28A0092B-C50C-407E-A947-70E740481C1C}">
              <a14:useLocalDpi xmlns:a14="http://schemas.microsoft.com/office/drawing/2010/main" val="0"/>
            </a:ext>
          </a:extLst>
        </a:blip>
        <a:stretch>
          <a:fillRect/>
        </a:stretch>
      </xdr:blipFill>
      <xdr:spPr>
        <a:xfrm>
          <a:off x="638175" y="33604200"/>
          <a:ext cx="723900" cy="476250"/>
        </a:xfrm>
        <a:prstGeom prst="rect">
          <a:avLst/>
        </a:prstGeom>
        <a:ln>
          <a:noFill/>
        </a:ln>
      </xdr:spPr>
    </xdr:pic>
    <xdr:clientData/>
  </xdr:twoCellAnchor>
  <xdr:twoCellAnchor editAs="oneCell">
    <xdr:from>
      <xdr:col>1</xdr:col>
      <xdr:colOff>28575</xdr:colOff>
      <xdr:row>66</xdr:row>
      <xdr:rowOff>28575</xdr:rowOff>
    </xdr:from>
    <xdr:to>
      <xdr:col>1</xdr:col>
      <xdr:colOff>752475</xdr:colOff>
      <xdr:row>66</xdr:row>
      <xdr:rowOff>504825</xdr:rowOff>
    </xdr:to>
    <xdr:pic>
      <xdr:nvPicPr>
        <xdr:cNvPr id="66" name="Subgraph-zinebelrhazoui"/>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34128075"/>
          <a:ext cx="723900" cy="476250"/>
        </a:xfrm>
        <a:prstGeom prst="rect">
          <a:avLst/>
        </a:prstGeom>
        <a:ln>
          <a:noFill/>
        </a:ln>
      </xdr:spPr>
    </xdr:pic>
    <xdr:clientData/>
  </xdr:twoCellAnchor>
  <xdr:twoCellAnchor editAs="oneCell">
    <xdr:from>
      <xdr:col>1</xdr:col>
      <xdr:colOff>28575</xdr:colOff>
      <xdr:row>67</xdr:row>
      <xdr:rowOff>28575</xdr:rowOff>
    </xdr:from>
    <xdr:to>
      <xdr:col>1</xdr:col>
      <xdr:colOff>752475</xdr:colOff>
      <xdr:row>67</xdr:row>
      <xdr:rowOff>504825</xdr:rowOff>
    </xdr:to>
    <xdr:pic>
      <xdr:nvPicPr>
        <xdr:cNvPr id="67" name="Subgraph-pascalfagnoux"/>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34651950"/>
          <a:ext cx="723900" cy="476250"/>
        </a:xfrm>
        <a:prstGeom prst="rect">
          <a:avLst/>
        </a:prstGeom>
        <a:ln>
          <a:noFill/>
        </a:ln>
      </xdr:spPr>
    </xdr:pic>
    <xdr:clientData/>
  </xdr:twoCellAnchor>
  <xdr:twoCellAnchor editAs="oneCell">
    <xdr:from>
      <xdr:col>1</xdr:col>
      <xdr:colOff>28575</xdr:colOff>
      <xdr:row>68</xdr:row>
      <xdr:rowOff>28575</xdr:rowOff>
    </xdr:from>
    <xdr:to>
      <xdr:col>1</xdr:col>
      <xdr:colOff>752475</xdr:colOff>
      <xdr:row>68</xdr:row>
      <xdr:rowOff>504825</xdr:rowOff>
    </xdr:to>
    <xdr:pic>
      <xdr:nvPicPr>
        <xdr:cNvPr id="68" name="Subgraph-ciszewskidavid"/>
        <xdr:cNvPicPr preferRelativeResize="1">
          <a:picLocks noChangeAspect="0"/>
        </xdr:cNvPicPr>
      </xdr:nvPicPr>
      <xdr:blipFill>
        <a:blip r:embed="rId40">
          <a:extLst>
            <a:ext uri="{28A0092B-C50C-407E-A947-70E740481C1C}">
              <a14:useLocalDpi xmlns:a14="http://schemas.microsoft.com/office/drawing/2010/main" val="0"/>
            </a:ext>
          </a:extLst>
        </a:blip>
        <a:stretch>
          <a:fillRect/>
        </a:stretch>
      </xdr:blipFill>
      <xdr:spPr>
        <a:xfrm>
          <a:off x="638175" y="35175825"/>
          <a:ext cx="723900" cy="476250"/>
        </a:xfrm>
        <a:prstGeom prst="rect">
          <a:avLst/>
        </a:prstGeom>
        <a:ln>
          <a:noFill/>
        </a:ln>
      </xdr:spPr>
    </xdr:pic>
    <xdr:clientData/>
  </xdr:twoCellAnchor>
  <xdr:twoCellAnchor editAs="oneCell">
    <xdr:from>
      <xdr:col>1</xdr:col>
      <xdr:colOff>28575</xdr:colOff>
      <xdr:row>69</xdr:row>
      <xdr:rowOff>28575</xdr:rowOff>
    </xdr:from>
    <xdr:to>
      <xdr:col>1</xdr:col>
      <xdr:colOff>752475</xdr:colOff>
      <xdr:row>69</xdr:row>
      <xdr:rowOff>504825</xdr:rowOff>
    </xdr:to>
    <xdr:pic>
      <xdr:nvPicPr>
        <xdr:cNvPr id="69" name="Subgraph-citoyen2p"/>
        <xdr:cNvPicPr preferRelativeResize="1">
          <a:picLocks noChangeAspect="0"/>
        </xdr:cNvPicPr>
      </xdr:nvPicPr>
      <xdr:blipFill>
        <a:blip r:embed="rId40">
          <a:extLst>
            <a:ext uri="{28A0092B-C50C-407E-A947-70E740481C1C}">
              <a14:useLocalDpi xmlns:a14="http://schemas.microsoft.com/office/drawing/2010/main" val="0"/>
            </a:ext>
          </a:extLst>
        </a:blip>
        <a:stretch>
          <a:fillRect/>
        </a:stretch>
      </xdr:blipFill>
      <xdr:spPr>
        <a:xfrm>
          <a:off x="638175" y="35699700"/>
          <a:ext cx="723900" cy="476250"/>
        </a:xfrm>
        <a:prstGeom prst="rect">
          <a:avLst/>
        </a:prstGeom>
        <a:ln>
          <a:noFill/>
        </a:ln>
      </xdr:spPr>
    </xdr:pic>
    <xdr:clientData/>
  </xdr:twoCellAnchor>
  <xdr:twoCellAnchor editAs="oneCell">
    <xdr:from>
      <xdr:col>1</xdr:col>
      <xdr:colOff>28575</xdr:colOff>
      <xdr:row>70</xdr:row>
      <xdr:rowOff>28575</xdr:rowOff>
    </xdr:from>
    <xdr:to>
      <xdr:col>1</xdr:col>
      <xdr:colOff>752475</xdr:colOff>
      <xdr:row>70</xdr:row>
      <xdr:rowOff>504825</xdr:rowOff>
    </xdr:to>
    <xdr:pic>
      <xdr:nvPicPr>
        <xdr:cNvPr id="70" name="Subgraph-atarkaofficial"/>
        <xdr:cNvPicPr preferRelativeResize="1">
          <a:picLocks noChangeAspect="0"/>
        </xdr:cNvPicPr>
      </xdr:nvPicPr>
      <xdr:blipFill>
        <a:blip r:embed="rId42">
          <a:extLst>
            <a:ext uri="{28A0092B-C50C-407E-A947-70E740481C1C}">
              <a14:useLocalDpi xmlns:a14="http://schemas.microsoft.com/office/drawing/2010/main" val="0"/>
            </a:ext>
          </a:extLst>
        </a:blip>
        <a:stretch>
          <a:fillRect/>
        </a:stretch>
      </xdr:blipFill>
      <xdr:spPr>
        <a:xfrm>
          <a:off x="638175" y="36223575"/>
          <a:ext cx="723900" cy="476250"/>
        </a:xfrm>
        <a:prstGeom prst="rect">
          <a:avLst/>
        </a:prstGeom>
        <a:ln>
          <a:noFill/>
        </a:ln>
      </xdr:spPr>
    </xdr:pic>
    <xdr:clientData/>
  </xdr:twoCellAnchor>
  <xdr:twoCellAnchor editAs="oneCell">
    <xdr:from>
      <xdr:col>1</xdr:col>
      <xdr:colOff>28575</xdr:colOff>
      <xdr:row>71</xdr:row>
      <xdr:rowOff>28575</xdr:rowOff>
    </xdr:from>
    <xdr:to>
      <xdr:col>1</xdr:col>
      <xdr:colOff>752475</xdr:colOff>
      <xdr:row>71</xdr:row>
      <xdr:rowOff>504825</xdr:rowOff>
    </xdr:to>
    <xdr:pic>
      <xdr:nvPicPr>
        <xdr:cNvPr id="71" name="Subgraph-dtfmedia"/>
        <xdr:cNvPicPr preferRelativeResize="1">
          <a:picLocks noChangeAspect="0"/>
        </xdr:cNvPicPr>
      </xdr:nvPicPr>
      <xdr:blipFill>
        <a:blip r:embed="rId43">
          <a:extLst>
            <a:ext uri="{28A0092B-C50C-407E-A947-70E740481C1C}">
              <a14:useLocalDpi xmlns:a14="http://schemas.microsoft.com/office/drawing/2010/main" val="0"/>
            </a:ext>
          </a:extLst>
        </a:blip>
        <a:stretch>
          <a:fillRect/>
        </a:stretch>
      </xdr:blipFill>
      <xdr:spPr>
        <a:xfrm>
          <a:off x="638175" y="36747450"/>
          <a:ext cx="723900" cy="476250"/>
        </a:xfrm>
        <a:prstGeom prst="rect">
          <a:avLst/>
        </a:prstGeom>
        <a:ln>
          <a:noFill/>
        </a:ln>
      </xdr:spPr>
    </xdr:pic>
    <xdr:clientData/>
  </xdr:twoCellAnchor>
  <xdr:twoCellAnchor editAs="oneCell">
    <xdr:from>
      <xdr:col>1</xdr:col>
      <xdr:colOff>28575</xdr:colOff>
      <xdr:row>72</xdr:row>
      <xdr:rowOff>28575</xdr:rowOff>
    </xdr:from>
    <xdr:to>
      <xdr:col>1</xdr:col>
      <xdr:colOff>752475</xdr:colOff>
      <xdr:row>72</xdr:row>
      <xdr:rowOff>504825</xdr:rowOff>
    </xdr:to>
    <xdr:pic>
      <xdr:nvPicPr>
        <xdr:cNvPr id="72" name="Subgraph-rakesh_swain62"/>
        <xdr:cNvPicPr preferRelativeResize="1">
          <a:picLocks noChangeAspect="0"/>
        </xdr:cNvPicPr>
      </xdr:nvPicPr>
      <xdr:blipFill>
        <a:blip r:embed="rId44">
          <a:extLst>
            <a:ext uri="{28A0092B-C50C-407E-A947-70E740481C1C}">
              <a14:useLocalDpi xmlns:a14="http://schemas.microsoft.com/office/drawing/2010/main" val="0"/>
            </a:ext>
          </a:extLst>
        </a:blip>
        <a:stretch>
          <a:fillRect/>
        </a:stretch>
      </xdr:blipFill>
      <xdr:spPr>
        <a:xfrm>
          <a:off x="638175" y="37271325"/>
          <a:ext cx="723900" cy="476250"/>
        </a:xfrm>
        <a:prstGeom prst="rect">
          <a:avLst/>
        </a:prstGeom>
        <a:ln>
          <a:noFill/>
        </a:ln>
      </xdr:spPr>
    </xdr:pic>
    <xdr:clientData/>
  </xdr:twoCellAnchor>
  <xdr:twoCellAnchor editAs="oneCell">
    <xdr:from>
      <xdr:col>1</xdr:col>
      <xdr:colOff>28575</xdr:colOff>
      <xdr:row>73</xdr:row>
      <xdr:rowOff>28575</xdr:rowOff>
    </xdr:from>
    <xdr:to>
      <xdr:col>1</xdr:col>
      <xdr:colOff>752475</xdr:colOff>
      <xdr:row>73</xdr:row>
      <xdr:rowOff>504825</xdr:rowOff>
    </xdr:to>
    <xdr:pic>
      <xdr:nvPicPr>
        <xdr:cNvPr id="73" name="Subgraph-smartdecteam"/>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37795200"/>
          <a:ext cx="723900" cy="476250"/>
        </a:xfrm>
        <a:prstGeom prst="rect">
          <a:avLst/>
        </a:prstGeom>
        <a:ln>
          <a:noFill/>
        </a:ln>
      </xdr:spPr>
    </xdr:pic>
    <xdr:clientData/>
  </xdr:twoCellAnchor>
  <xdr:twoCellAnchor editAs="oneCell">
    <xdr:from>
      <xdr:col>1</xdr:col>
      <xdr:colOff>28575</xdr:colOff>
      <xdr:row>74</xdr:row>
      <xdr:rowOff>28575</xdr:rowOff>
    </xdr:from>
    <xdr:to>
      <xdr:col>1</xdr:col>
      <xdr:colOff>752475</xdr:colOff>
      <xdr:row>74</xdr:row>
      <xdr:rowOff>504825</xdr:rowOff>
    </xdr:to>
    <xdr:pic>
      <xdr:nvPicPr>
        <xdr:cNvPr id="74" name="Subgraph-digitexfutures"/>
        <xdr:cNvPicPr preferRelativeResize="1">
          <a:picLocks noChangeAspect="0"/>
        </xdr:cNvPicPr>
      </xdr:nvPicPr>
      <xdr:blipFill>
        <a:blip r:embed="rId40">
          <a:extLst>
            <a:ext uri="{28A0092B-C50C-407E-A947-70E740481C1C}">
              <a14:useLocalDpi xmlns:a14="http://schemas.microsoft.com/office/drawing/2010/main" val="0"/>
            </a:ext>
          </a:extLst>
        </a:blip>
        <a:stretch>
          <a:fillRect/>
        </a:stretch>
      </xdr:blipFill>
      <xdr:spPr>
        <a:xfrm>
          <a:off x="638175" y="38319075"/>
          <a:ext cx="723900" cy="476250"/>
        </a:xfrm>
        <a:prstGeom prst="rect">
          <a:avLst/>
        </a:prstGeom>
        <a:ln>
          <a:noFill/>
        </a:ln>
      </xdr:spPr>
    </xdr:pic>
    <xdr:clientData/>
  </xdr:twoCellAnchor>
  <xdr:twoCellAnchor editAs="oneCell">
    <xdr:from>
      <xdr:col>1</xdr:col>
      <xdr:colOff>28575</xdr:colOff>
      <xdr:row>75</xdr:row>
      <xdr:rowOff>28575</xdr:rowOff>
    </xdr:from>
    <xdr:to>
      <xdr:col>1</xdr:col>
      <xdr:colOff>752475</xdr:colOff>
      <xdr:row>75</xdr:row>
      <xdr:rowOff>504825</xdr:rowOff>
    </xdr:to>
    <xdr:pic>
      <xdr:nvPicPr>
        <xdr:cNvPr id="75" name="Subgraph-stewartlfc"/>
        <xdr:cNvPicPr preferRelativeResize="1">
          <a:picLocks noChangeAspect="0"/>
        </xdr:cNvPicPr>
      </xdr:nvPicPr>
      <xdr:blipFill>
        <a:blip r:embed="rId45">
          <a:extLst>
            <a:ext uri="{28A0092B-C50C-407E-A947-70E740481C1C}">
              <a14:useLocalDpi xmlns:a14="http://schemas.microsoft.com/office/drawing/2010/main" val="0"/>
            </a:ext>
          </a:extLst>
        </a:blip>
        <a:stretch>
          <a:fillRect/>
        </a:stretch>
      </xdr:blipFill>
      <xdr:spPr>
        <a:xfrm>
          <a:off x="638175" y="38842950"/>
          <a:ext cx="723900" cy="476250"/>
        </a:xfrm>
        <a:prstGeom prst="rect">
          <a:avLst/>
        </a:prstGeom>
        <a:ln>
          <a:noFill/>
        </a:ln>
      </xdr:spPr>
    </xdr:pic>
    <xdr:clientData/>
  </xdr:twoCellAnchor>
  <xdr:twoCellAnchor editAs="oneCell">
    <xdr:from>
      <xdr:col>1</xdr:col>
      <xdr:colOff>28575</xdr:colOff>
      <xdr:row>76</xdr:row>
      <xdr:rowOff>28575</xdr:rowOff>
    </xdr:from>
    <xdr:to>
      <xdr:col>1</xdr:col>
      <xdr:colOff>752475</xdr:colOff>
      <xdr:row>76</xdr:row>
      <xdr:rowOff>504825</xdr:rowOff>
    </xdr:to>
    <xdr:pic>
      <xdr:nvPicPr>
        <xdr:cNvPr id="76" name="Subgraph-merryguido"/>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39366825"/>
          <a:ext cx="723900" cy="476250"/>
        </a:xfrm>
        <a:prstGeom prst="rect">
          <a:avLst/>
        </a:prstGeom>
        <a:ln>
          <a:noFill/>
        </a:ln>
      </xdr:spPr>
    </xdr:pic>
    <xdr:clientData/>
  </xdr:twoCellAnchor>
  <xdr:twoCellAnchor editAs="oneCell">
    <xdr:from>
      <xdr:col>1</xdr:col>
      <xdr:colOff>28575</xdr:colOff>
      <xdr:row>77</xdr:row>
      <xdr:rowOff>28575</xdr:rowOff>
    </xdr:from>
    <xdr:to>
      <xdr:col>1</xdr:col>
      <xdr:colOff>752475</xdr:colOff>
      <xdr:row>77</xdr:row>
      <xdr:rowOff>504825</xdr:rowOff>
    </xdr:to>
    <xdr:pic>
      <xdr:nvPicPr>
        <xdr:cNvPr id="77" name="Subgraph-andycruix"/>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39890700"/>
          <a:ext cx="723900" cy="476250"/>
        </a:xfrm>
        <a:prstGeom prst="rect">
          <a:avLst/>
        </a:prstGeom>
        <a:ln>
          <a:noFill/>
        </a:ln>
      </xdr:spPr>
    </xdr:pic>
    <xdr:clientData/>
  </xdr:twoCellAnchor>
  <xdr:twoCellAnchor editAs="oneCell">
    <xdr:from>
      <xdr:col>1</xdr:col>
      <xdr:colOff>28575</xdr:colOff>
      <xdr:row>78</xdr:row>
      <xdr:rowOff>28575</xdr:rowOff>
    </xdr:from>
    <xdr:to>
      <xdr:col>1</xdr:col>
      <xdr:colOff>752475</xdr:colOff>
      <xdr:row>78</xdr:row>
      <xdr:rowOff>504825</xdr:rowOff>
    </xdr:to>
    <xdr:pic>
      <xdr:nvPicPr>
        <xdr:cNvPr id="78" name="Subgraph-trudginon1"/>
        <xdr:cNvPicPr preferRelativeResize="1">
          <a:picLocks noChangeAspect="0"/>
        </xdr:cNvPicPr>
      </xdr:nvPicPr>
      <xdr:blipFill>
        <a:blip r:embed="rId46">
          <a:extLst>
            <a:ext uri="{28A0092B-C50C-407E-A947-70E740481C1C}">
              <a14:useLocalDpi xmlns:a14="http://schemas.microsoft.com/office/drawing/2010/main" val="0"/>
            </a:ext>
          </a:extLst>
        </a:blip>
        <a:stretch>
          <a:fillRect/>
        </a:stretch>
      </xdr:blipFill>
      <xdr:spPr>
        <a:xfrm>
          <a:off x="638175" y="40414575"/>
          <a:ext cx="723900" cy="476250"/>
        </a:xfrm>
        <a:prstGeom prst="rect">
          <a:avLst/>
        </a:prstGeom>
        <a:ln>
          <a:noFill/>
        </a:ln>
      </xdr:spPr>
    </xdr:pic>
    <xdr:clientData/>
  </xdr:twoCellAnchor>
  <xdr:twoCellAnchor editAs="oneCell">
    <xdr:from>
      <xdr:col>1</xdr:col>
      <xdr:colOff>28575</xdr:colOff>
      <xdr:row>79</xdr:row>
      <xdr:rowOff>28575</xdr:rowOff>
    </xdr:from>
    <xdr:to>
      <xdr:col>1</xdr:col>
      <xdr:colOff>752475</xdr:colOff>
      <xdr:row>79</xdr:row>
      <xdr:rowOff>504825</xdr:rowOff>
    </xdr:to>
    <xdr:pic>
      <xdr:nvPicPr>
        <xdr:cNvPr id="79" name="Subgraph-jaikub713"/>
        <xdr:cNvPicPr preferRelativeResize="1">
          <a:picLocks noChangeAspect="0"/>
        </xdr:cNvPicPr>
      </xdr:nvPicPr>
      <xdr:blipFill>
        <a:blip r:embed="rId47">
          <a:extLst>
            <a:ext uri="{28A0092B-C50C-407E-A947-70E740481C1C}">
              <a14:useLocalDpi xmlns:a14="http://schemas.microsoft.com/office/drawing/2010/main" val="0"/>
            </a:ext>
          </a:extLst>
        </a:blip>
        <a:stretch>
          <a:fillRect/>
        </a:stretch>
      </xdr:blipFill>
      <xdr:spPr>
        <a:xfrm>
          <a:off x="638175" y="40938450"/>
          <a:ext cx="723900" cy="476250"/>
        </a:xfrm>
        <a:prstGeom prst="rect">
          <a:avLst/>
        </a:prstGeom>
        <a:ln>
          <a:noFill/>
        </a:ln>
      </xdr:spPr>
    </xdr:pic>
    <xdr:clientData/>
  </xdr:twoCellAnchor>
  <xdr:twoCellAnchor editAs="oneCell">
    <xdr:from>
      <xdr:col>1</xdr:col>
      <xdr:colOff>28575</xdr:colOff>
      <xdr:row>80</xdr:row>
      <xdr:rowOff>28575</xdr:rowOff>
    </xdr:from>
    <xdr:to>
      <xdr:col>1</xdr:col>
      <xdr:colOff>752475</xdr:colOff>
      <xdr:row>80</xdr:row>
      <xdr:rowOff>504825</xdr:rowOff>
    </xdr:to>
    <xdr:pic>
      <xdr:nvPicPr>
        <xdr:cNvPr id="80" name="Subgraph-dnc"/>
        <xdr:cNvPicPr preferRelativeResize="1">
          <a:picLocks noChangeAspect="0"/>
        </xdr:cNvPicPr>
      </xdr:nvPicPr>
      <xdr:blipFill>
        <a:blip r:embed="rId40">
          <a:extLst>
            <a:ext uri="{28A0092B-C50C-407E-A947-70E740481C1C}">
              <a14:useLocalDpi xmlns:a14="http://schemas.microsoft.com/office/drawing/2010/main" val="0"/>
            </a:ext>
          </a:extLst>
        </a:blip>
        <a:stretch>
          <a:fillRect/>
        </a:stretch>
      </xdr:blipFill>
      <xdr:spPr>
        <a:xfrm>
          <a:off x="638175" y="41462325"/>
          <a:ext cx="723900" cy="476250"/>
        </a:xfrm>
        <a:prstGeom prst="rect">
          <a:avLst/>
        </a:prstGeom>
        <a:ln>
          <a:noFill/>
        </a:ln>
      </xdr:spPr>
    </xdr:pic>
    <xdr:clientData/>
  </xdr:twoCellAnchor>
  <xdr:twoCellAnchor editAs="oneCell">
    <xdr:from>
      <xdr:col>1</xdr:col>
      <xdr:colOff>28575</xdr:colOff>
      <xdr:row>81</xdr:row>
      <xdr:rowOff>28575</xdr:rowOff>
    </xdr:from>
    <xdr:to>
      <xdr:col>1</xdr:col>
      <xdr:colOff>752475</xdr:colOff>
      <xdr:row>81</xdr:row>
      <xdr:rowOff>504825</xdr:rowOff>
    </xdr:to>
    <xdr:pic>
      <xdr:nvPicPr>
        <xdr:cNvPr id="81" name="Subgraph-speakerpelosi"/>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41986200"/>
          <a:ext cx="723900" cy="476250"/>
        </a:xfrm>
        <a:prstGeom prst="rect">
          <a:avLst/>
        </a:prstGeom>
        <a:ln>
          <a:noFill/>
        </a:ln>
      </xdr:spPr>
    </xdr:pic>
    <xdr:clientData/>
  </xdr:twoCellAnchor>
  <xdr:twoCellAnchor editAs="oneCell">
    <xdr:from>
      <xdr:col>1</xdr:col>
      <xdr:colOff>28575</xdr:colOff>
      <xdr:row>82</xdr:row>
      <xdr:rowOff>28575</xdr:rowOff>
    </xdr:from>
    <xdr:to>
      <xdr:col>1</xdr:col>
      <xdr:colOff>752475</xdr:colOff>
      <xdr:row>82</xdr:row>
      <xdr:rowOff>504825</xdr:rowOff>
    </xdr:to>
    <xdr:pic>
      <xdr:nvPicPr>
        <xdr:cNvPr id="82" name="Subgraph-distortionover"/>
        <xdr:cNvPicPr preferRelativeResize="1">
          <a:picLocks noChangeAspect="0"/>
        </xdr:cNvPicPr>
      </xdr:nvPicPr>
      <xdr:blipFill>
        <a:blip r:embed="rId48">
          <a:extLst>
            <a:ext uri="{28A0092B-C50C-407E-A947-70E740481C1C}">
              <a14:useLocalDpi xmlns:a14="http://schemas.microsoft.com/office/drawing/2010/main" val="0"/>
            </a:ext>
          </a:extLst>
        </a:blip>
        <a:stretch>
          <a:fillRect/>
        </a:stretch>
      </xdr:blipFill>
      <xdr:spPr>
        <a:xfrm>
          <a:off x="638175" y="42510075"/>
          <a:ext cx="723900" cy="476250"/>
        </a:xfrm>
        <a:prstGeom prst="rect">
          <a:avLst/>
        </a:prstGeom>
        <a:ln>
          <a:noFill/>
        </a:ln>
      </xdr:spPr>
    </xdr:pic>
    <xdr:clientData/>
  </xdr:twoCellAnchor>
  <xdr:twoCellAnchor editAs="oneCell">
    <xdr:from>
      <xdr:col>1</xdr:col>
      <xdr:colOff>28575</xdr:colOff>
      <xdr:row>83</xdr:row>
      <xdr:rowOff>28575</xdr:rowOff>
    </xdr:from>
    <xdr:to>
      <xdr:col>1</xdr:col>
      <xdr:colOff>752475</xdr:colOff>
      <xdr:row>83</xdr:row>
      <xdr:rowOff>504825</xdr:rowOff>
    </xdr:to>
    <xdr:pic>
      <xdr:nvPicPr>
        <xdr:cNvPr id="83" name="Subgraph-mikeportnoy"/>
        <xdr:cNvPicPr preferRelativeResize="1">
          <a:picLocks noChangeAspect="0"/>
        </xdr:cNvPicPr>
      </xdr:nvPicPr>
      <xdr:blipFill>
        <a:blip r:embed="rId40">
          <a:extLst>
            <a:ext uri="{28A0092B-C50C-407E-A947-70E740481C1C}">
              <a14:useLocalDpi xmlns:a14="http://schemas.microsoft.com/office/drawing/2010/main" val="0"/>
            </a:ext>
          </a:extLst>
        </a:blip>
        <a:stretch>
          <a:fillRect/>
        </a:stretch>
      </xdr:blipFill>
      <xdr:spPr>
        <a:xfrm>
          <a:off x="638175" y="43033950"/>
          <a:ext cx="723900" cy="476250"/>
        </a:xfrm>
        <a:prstGeom prst="rect">
          <a:avLst/>
        </a:prstGeom>
        <a:ln>
          <a:noFill/>
        </a:ln>
      </xdr:spPr>
    </xdr:pic>
    <xdr:clientData/>
  </xdr:twoCellAnchor>
  <xdr:twoCellAnchor editAs="oneCell">
    <xdr:from>
      <xdr:col>1</xdr:col>
      <xdr:colOff>28575</xdr:colOff>
      <xdr:row>84</xdr:row>
      <xdr:rowOff>28575</xdr:rowOff>
    </xdr:from>
    <xdr:to>
      <xdr:col>1</xdr:col>
      <xdr:colOff>752475</xdr:colOff>
      <xdr:row>84</xdr:row>
      <xdr:rowOff>504825</xdr:rowOff>
    </xdr:to>
    <xdr:pic>
      <xdr:nvPicPr>
        <xdr:cNvPr id="84" name="Subgraph-metalallegiance"/>
        <xdr:cNvPicPr preferRelativeResize="1">
          <a:picLocks noChangeAspect="0"/>
        </xdr:cNvPicPr>
      </xdr:nvPicPr>
      <xdr:blipFill>
        <a:blip r:embed="rId40">
          <a:extLst>
            <a:ext uri="{28A0092B-C50C-407E-A947-70E740481C1C}">
              <a14:useLocalDpi xmlns:a14="http://schemas.microsoft.com/office/drawing/2010/main" val="0"/>
            </a:ext>
          </a:extLst>
        </a:blip>
        <a:stretch>
          <a:fillRect/>
        </a:stretch>
      </xdr:blipFill>
      <xdr:spPr>
        <a:xfrm>
          <a:off x="638175" y="43557825"/>
          <a:ext cx="723900" cy="476250"/>
        </a:xfrm>
        <a:prstGeom prst="rect">
          <a:avLst/>
        </a:prstGeom>
        <a:ln>
          <a:noFill/>
        </a:ln>
      </xdr:spPr>
    </xdr:pic>
    <xdr:clientData/>
  </xdr:twoCellAnchor>
  <xdr:twoCellAnchor editAs="oneCell">
    <xdr:from>
      <xdr:col>1</xdr:col>
      <xdr:colOff>28575</xdr:colOff>
      <xdr:row>85</xdr:row>
      <xdr:rowOff>28575</xdr:rowOff>
    </xdr:from>
    <xdr:to>
      <xdr:col>1</xdr:col>
      <xdr:colOff>752475</xdr:colOff>
      <xdr:row>85</xdr:row>
      <xdr:rowOff>504825</xdr:rowOff>
    </xdr:to>
    <xdr:pic>
      <xdr:nvPicPr>
        <xdr:cNvPr id="85" name="Subgraph-ellefsondavid"/>
        <xdr:cNvPicPr preferRelativeResize="1">
          <a:picLocks noChangeAspect="0"/>
        </xdr:cNvPicPr>
      </xdr:nvPicPr>
      <xdr:blipFill>
        <a:blip r:embed="rId40">
          <a:extLst>
            <a:ext uri="{28A0092B-C50C-407E-A947-70E740481C1C}">
              <a14:useLocalDpi xmlns:a14="http://schemas.microsoft.com/office/drawing/2010/main" val="0"/>
            </a:ext>
          </a:extLst>
        </a:blip>
        <a:stretch>
          <a:fillRect/>
        </a:stretch>
      </xdr:blipFill>
      <xdr:spPr>
        <a:xfrm>
          <a:off x="638175" y="44081700"/>
          <a:ext cx="723900" cy="476250"/>
        </a:xfrm>
        <a:prstGeom prst="rect">
          <a:avLst/>
        </a:prstGeom>
        <a:ln>
          <a:noFill/>
        </a:ln>
      </xdr:spPr>
    </xdr:pic>
    <xdr:clientData/>
  </xdr:twoCellAnchor>
  <xdr:twoCellAnchor editAs="oneCell">
    <xdr:from>
      <xdr:col>1</xdr:col>
      <xdr:colOff>28575</xdr:colOff>
      <xdr:row>86</xdr:row>
      <xdr:rowOff>28575</xdr:rowOff>
    </xdr:from>
    <xdr:to>
      <xdr:col>1</xdr:col>
      <xdr:colOff>752475</xdr:colOff>
      <xdr:row>86</xdr:row>
      <xdr:rowOff>504825</xdr:rowOff>
    </xdr:to>
    <xdr:pic>
      <xdr:nvPicPr>
        <xdr:cNvPr id="86" name="Subgraph-megadeth"/>
        <xdr:cNvPicPr preferRelativeResize="1">
          <a:picLocks noChangeAspect="0"/>
        </xdr:cNvPicPr>
      </xdr:nvPicPr>
      <xdr:blipFill>
        <a:blip r:embed="rId40">
          <a:extLst>
            <a:ext uri="{28A0092B-C50C-407E-A947-70E740481C1C}">
              <a14:useLocalDpi xmlns:a14="http://schemas.microsoft.com/office/drawing/2010/main" val="0"/>
            </a:ext>
          </a:extLst>
        </a:blip>
        <a:stretch>
          <a:fillRect/>
        </a:stretch>
      </xdr:blipFill>
      <xdr:spPr>
        <a:xfrm>
          <a:off x="638175" y="44605575"/>
          <a:ext cx="723900" cy="476250"/>
        </a:xfrm>
        <a:prstGeom prst="rect">
          <a:avLst/>
        </a:prstGeom>
        <a:ln>
          <a:noFill/>
        </a:ln>
      </xdr:spPr>
    </xdr:pic>
    <xdr:clientData/>
  </xdr:twoCellAnchor>
  <xdr:twoCellAnchor editAs="oneCell">
    <xdr:from>
      <xdr:col>1</xdr:col>
      <xdr:colOff>28575</xdr:colOff>
      <xdr:row>87</xdr:row>
      <xdr:rowOff>28575</xdr:rowOff>
    </xdr:from>
    <xdr:to>
      <xdr:col>1</xdr:col>
      <xdr:colOff>752475</xdr:colOff>
      <xdr:row>87</xdr:row>
      <xdr:rowOff>504825</xdr:rowOff>
    </xdr:to>
    <xdr:pic>
      <xdr:nvPicPr>
        <xdr:cNvPr id="87" name="Subgraph-davidwilliamsdk"/>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45129450"/>
          <a:ext cx="723900" cy="476250"/>
        </a:xfrm>
        <a:prstGeom prst="rect">
          <a:avLst/>
        </a:prstGeom>
        <a:ln>
          <a:noFill/>
        </a:ln>
      </xdr:spPr>
    </xdr:pic>
    <xdr:clientData/>
  </xdr:twoCellAnchor>
  <xdr:twoCellAnchor editAs="oneCell">
    <xdr:from>
      <xdr:col>1</xdr:col>
      <xdr:colOff>28575</xdr:colOff>
      <xdr:row>88</xdr:row>
      <xdr:rowOff>28575</xdr:rowOff>
    </xdr:from>
    <xdr:to>
      <xdr:col>1</xdr:col>
      <xdr:colOff>752475</xdr:colOff>
      <xdr:row>88</xdr:row>
      <xdr:rowOff>504825</xdr:rowOff>
    </xdr:to>
    <xdr:pic>
      <xdr:nvPicPr>
        <xdr:cNvPr id="88" name="Subgraph-teddyfraud"/>
        <xdr:cNvPicPr preferRelativeResize="1">
          <a:picLocks noChangeAspect="0"/>
        </xdr:cNvPicPr>
      </xdr:nvPicPr>
      <xdr:blipFill>
        <a:blip r:embed="rId49">
          <a:extLst>
            <a:ext uri="{28A0092B-C50C-407E-A947-70E740481C1C}">
              <a14:useLocalDpi xmlns:a14="http://schemas.microsoft.com/office/drawing/2010/main" val="0"/>
            </a:ext>
          </a:extLst>
        </a:blip>
        <a:stretch>
          <a:fillRect/>
        </a:stretch>
      </xdr:blipFill>
      <xdr:spPr>
        <a:xfrm>
          <a:off x="638175" y="45653325"/>
          <a:ext cx="723900" cy="476250"/>
        </a:xfrm>
        <a:prstGeom prst="rect">
          <a:avLst/>
        </a:prstGeom>
        <a:ln>
          <a:noFill/>
        </a:ln>
      </xdr:spPr>
    </xdr:pic>
    <xdr:clientData/>
  </xdr:twoCellAnchor>
  <xdr:twoCellAnchor editAs="oneCell">
    <xdr:from>
      <xdr:col>1</xdr:col>
      <xdr:colOff>28575</xdr:colOff>
      <xdr:row>89</xdr:row>
      <xdr:rowOff>28575</xdr:rowOff>
    </xdr:from>
    <xdr:to>
      <xdr:col>1</xdr:col>
      <xdr:colOff>752475</xdr:colOff>
      <xdr:row>89</xdr:row>
      <xdr:rowOff>504825</xdr:rowOff>
    </xdr:to>
    <xdr:pic>
      <xdr:nvPicPr>
        <xdr:cNvPr id="89" name="Subgraph-slpng_giants"/>
        <xdr:cNvPicPr preferRelativeResize="1">
          <a:picLocks noChangeAspect="0"/>
        </xdr:cNvPicPr>
      </xdr:nvPicPr>
      <xdr:blipFill>
        <a:blip r:embed="rId40">
          <a:extLst>
            <a:ext uri="{28A0092B-C50C-407E-A947-70E740481C1C}">
              <a14:useLocalDpi xmlns:a14="http://schemas.microsoft.com/office/drawing/2010/main" val="0"/>
            </a:ext>
          </a:extLst>
        </a:blip>
        <a:stretch>
          <a:fillRect/>
        </a:stretch>
      </xdr:blipFill>
      <xdr:spPr>
        <a:xfrm>
          <a:off x="638175" y="46177200"/>
          <a:ext cx="723900" cy="476250"/>
        </a:xfrm>
        <a:prstGeom prst="rect">
          <a:avLst/>
        </a:prstGeom>
        <a:ln>
          <a:noFill/>
        </a:ln>
      </xdr:spPr>
    </xdr:pic>
    <xdr:clientData/>
  </xdr:twoCellAnchor>
  <xdr:twoCellAnchor editAs="oneCell">
    <xdr:from>
      <xdr:col>1</xdr:col>
      <xdr:colOff>28575</xdr:colOff>
      <xdr:row>90</xdr:row>
      <xdr:rowOff>28575</xdr:rowOff>
    </xdr:from>
    <xdr:to>
      <xdr:col>1</xdr:col>
      <xdr:colOff>752475</xdr:colOff>
      <xdr:row>90</xdr:row>
      <xdr:rowOff>504825</xdr:rowOff>
    </xdr:to>
    <xdr:pic>
      <xdr:nvPicPr>
        <xdr:cNvPr id="90" name="Subgraph-pee_double_you"/>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46701075"/>
          <a:ext cx="723900" cy="476250"/>
        </a:xfrm>
        <a:prstGeom prst="rect">
          <a:avLst/>
        </a:prstGeom>
        <a:ln>
          <a:noFill/>
        </a:ln>
      </xdr:spPr>
    </xdr:pic>
    <xdr:clientData/>
  </xdr:twoCellAnchor>
  <xdr:twoCellAnchor editAs="oneCell">
    <xdr:from>
      <xdr:col>1</xdr:col>
      <xdr:colOff>28575</xdr:colOff>
      <xdr:row>91</xdr:row>
      <xdr:rowOff>28575</xdr:rowOff>
    </xdr:from>
    <xdr:to>
      <xdr:col>1</xdr:col>
      <xdr:colOff>752475</xdr:colOff>
      <xdr:row>91</xdr:row>
      <xdr:rowOff>504825</xdr:rowOff>
    </xdr:to>
    <xdr:pic>
      <xdr:nvPicPr>
        <xdr:cNvPr id="91" name="Subgraph-radiox"/>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47224950"/>
          <a:ext cx="723900" cy="476250"/>
        </a:xfrm>
        <a:prstGeom prst="rect">
          <a:avLst/>
        </a:prstGeom>
        <a:ln>
          <a:noFill/>
        </a:ln>
      </xdr:spPr>
    </xdr:pic>
    <xdr:clientData/>
  </xdr:twoCellAnchor>
  <xdr:twoCellAnchor editAs="oneCell">
    <xdr:from>
      <xdr:col>1</xdr:col>
      <xdr:colOff>28575</xdr:colOff>
      <xdr:row>92</xdr:row>
      <xdr:rowOff>28575</xdr:rowOff>
    </xdr:from>
    <xdr:to>
      <xdr:col>1</xdr:col>
      <xdr:colOff>752475</xdr:colOff>
      <xdr:row>92</xdr:row>
      <xdr:rowOff>504825</xdr:rowOff>
    </xdr:to>
    <xdr:pic>
      <xdr:nvPicPr>
        <xdr:cNvPr id="92" name="Subgraph-gav_big"/>
        <xdr:cNvPicPr preferRelativeResize="1">
          <a:picLocks noChangeAspect="0"/>
        </xdr:cNvPicPr>
      </xdr:nvPicPr>
      <xdr:blipFill>
        <a:blip r:embed="rId49">
          <a:extLst>
            <a:ext uri="{28A0092B-C50C-407E-A947-70E740481C1C}">
              <a14:useLocalDpi xmlns:a14="http://schemas.microsoft.com/office/drawing/2010/main" val="0"/>
            </a:ext>
          </a:extLst>
        </a:blip>
        <a:stretch>
          <a:fillRect/>
        </a:stretch>
      </xdr:blipFill>
      <xdr:spPr>
        <a:xfrm>
          <a:off x="638175" y="47748825"/>
          <a:ext cx="723900" cy="476250"/>
        </a:xfrm>
        <a:prstGeom prst="rect">
          <a:avLst/>
        </a:prstGeom>
        <a:ln>
          <a:noFill/>
        </a:ln>
      </xdr:spPr>
    </xdr:pic>
    <xdr:clientData/>
  </xdr:twoCellAnchor>
  <xdr:twoCellAnchor editAs="oneCell">
    <xdr:from>
      <xdr:col>1</xdr:col>
      <xdr:colOff>28575</xdr:colOff>
      <xdr:row>93</xdr:row>
      <xdr:rowOff>28575</xdr:rowOff>
    </xdr:from>
    <xdr:to>
      <xdr:col>1</xdr:col>
      <xdr:colOff>752475</xdr:colOff>
      <xdr:row>93</xdr:row>
      <xdr:rowOff>504825</xdr:rowOff>
    </xdr:to>
    <xdr:pic>
      <xdr:nvPicPr>
        <xdr:cNvPr id="93" name="Subgraph-spider14ros"/>
        <xdr:cNvPicPr preferRelativeResize="1">
          <a:picLocks noChangeAspect="0"/>
        </xdr:cNvPicPr>
      </xdr:nvPicPr>
      <xdr:blipFill>
        <a:blip r:embed="rId40">
          <a:extLst>
            <a:ext uri="{28A0092B-C50C-407E-A947-70E740481C1C}">
              <a14:useLocalDpi xmlns:a14="http://schemas.microsoft.com/office/drawing/2010/main" val="0"/>
            </a:ext>
          </a:extLst>
        </a:blip>
        <a:stretch>
          <a:fillRect/>
        </a:stretch>
      </xdr:blipFill>
      <xdr:spPr>
        <a:xfrm>
          <a:off x="638175" y="48272700"/>
          <a:ext cx="723900" cy="476250"/>
        </a:xfrm>
        <a:prstGeom prst="rect">
          <a:avLst/>
        </a:prstGeom>
        <a:ln>
          <a:noFill/>
        </a:ln>
      </xdr:spPr>
    </xdr:pic>
    <xdr:clientData/>
  </xdr:twoCellAnchor>
  <xdr:twoCellAnchor editAs="oneCell">
    <xdr:from>
      <xdr:col>1</xdr:col>
      <xdr:colOff>28575</xdr:colOff>
      <xdr:row>94</xdr:row>
      <xdr:rowOff>28575</xdr:rowOff>
    </xdr:from>
    <xdr:to>
      <xdr:col>1</xdr:col>
      <xdr:colOff>752475</xdr:colOff>
      <xdr:row>94</xdr:row>
      <xdr:rowOff>504825</xdr:rowOff>
    </xdr:to>
    <xdr:pic>
      <xdr:nvPicPr>
        <xdr:cNvPr id="94" name="Subgraph-onlyonethegoat"/>
        <xdr:cNvPicPr preferRelativeResize="1">
          <a:picLocks noChangeAspect="0"/>
        </xdr:cNvPicPr>
      </xdr:nvPicPr>
      <xdr:blipFill>
        <a:blip r:embed="rId50">
          <a:extLst>
            <a:ext uri="{28A0092B-C50C-407E-A947-70E740481C1C}">
              <a14:useLocalDpi xmlns:a14="http://schemas.microsoft.com/office/drawing/2010/main" val="0"/>
            </a:ext>
          </a:extLst>
        </a:blip>
        <a:stretch>
          <a:fillRect/>
        </a:stretch>
      </xdr:blipFill>
      <xdr:spPr>
        <a:xfrm>
          <a:off x="638175" y="48796575"/>
          <a:ext cx="723900" cy="476250"/>
        </a:xfrm>
        <a:prstGeom prst="rect">
          <a:avLst/>
        </a:prstGeom>
        <a:ln>
          <a:noFill/>
        </a:ln>
      </xdr:spPr>
    </xdr:pic>
    <xdr:clientData/>
  </xdr:twoCellAnchor>
  <xdr:twoCellAnchor editAs="oneCell">
    <xdr:from>
      <xdr:col>1</xdr:col>
      <xdr:colOff>28575</xdr:colOff>
      <xdr:row>95</xdr:row>
      <xdr:rowOff>28575</xdr:rowOff>
    </xdr:from>
    <xdr:to>
      <xdr:col>1</xdr:col>
      <xdr:colOff>752475</xdr:colOff>
      <xdr:row>95</xdr:row>
      <xdr:rowOff>504825</xdr:rowOff>
    </xdr:to>
    <xdr:pic>
      <xdr:nvPicPr>
        <xdr:cNvPr id="95" name="Subgraph-whoistwon"/>
        <xdr:cNvPicPr preferRelativeResize="1">
          <a:picLocks noChangeAspect="0"/>
        </xdr:cNvPicPr>
      </xdr:nvPicPr>
      <xdr:blipFill>
        <a:blip r:embed="rId51">
          <a:extLst>
            <a:ext uri="{28A0092B-C50C-407E-A947-70E740481C1C}">
              <a14:useLocalDpi xmlns:a14="http://schemas.microsoft.com/office/drawing/2010/main" val="0"/>
            </a:ext>
          </a:extLst>
        </a:blip>
        <a:stretch>
          <a:fillRect/>
        </a:stretch>
      </xdr:blipFill>
      <xdr:spPr>
        <a:xfrm>
          <a:off x="638175" y="49320450"/>
          <a:ext cx="723900" cy="476250"/>
        </a:xfrm>
        <a:prstGeom prst="rect">
          <a:avLst/>
        </a:prstGeom>
        <a:ln>
          <a:noFill/>
        </a:ln>
      </xdr:spPr>
    </xdr:pic>
    <xdr:clientData/>
  </xdr:twoCellAnchor>
  <xdr:twoCellAnchor editAs="oneCell">
    <xdr:from>
      <xdr:col>1</xdr:col>
      <xdr:colOff>28575</xdr:colOff>
      <xdr:row>96</xdr:row>
      <xdr:rowOff>28575</xdr:rowOff>
    </xdr:from>
    <xdr:to>
      <xdr:col>1</xdr:col>
      <xdr:colOff>752475</xdr:colOff>
      <xdr:row>96</xdr:row>
      <xdr:rowOff>504825</xdr:rowOff>
    </xdr:to>
    <xdr:pic>
      <xdr:nvPicPr>
        <xdr:cNvPr id="96" name="Subgraph-kaz_macklin"/>
        <xdr:cNvPicPr preferRelativeResize="1">
          <a:picLocks noChangeAspect="0"/>
        </xdr:cNvPicPr>
      </xdr:nvPicPr>
      <xdr:blipFill>
        <a:blip r:embed="rId52">
          <a:extLst>
            <a:ext uri="{28A0092B-C50C-407E-A947-70E740481C1C}">
              <a14:useLocalDpi xmlns:a14="http://schemas.microsoft.com/office/drawing/2010/main" val="0"/>
            </a:ext>
          </a:extLst>
        </a:blip>
        <a:stretch>
          <a:fillRect/>
        </a:stretch>
      </xdr:blipFill>
      <xdr:spPr>
        <a:xfrm>
          <a:off x="638175" y="49844325"/>
          <a:ext cx="723900" cy="476250"/>
        </a:xfrm>
        <a:prstGeom prst="rect">
          <a:avLst/>
        </a:prstGeom>
        <a:ln>
          <a:noFill/>
        </a:ln>
      </xdr:spPr>
    </xdr:pic>
    <xdr:clientData/>
  </xdr:twoCellAnchor>
  <xdr:twoCellAnchor editAs="oneCell">
    <xdr:from>
      <xdr:col>1</xdr:col>
      <xdr:colOff>28575</xdr:colOff>
      <xdr:row>97</xdr:row>
      <xdr:rowOff>28575</xdr:rowOff>
    </xdr:from>
    <xdr:to>
      <xdr:col>1</xdr:col>
      <xdr:colOff>752475</xdr:colOff>
      <xdr:row>97</xdr:row>
      <xdr:rowOff>504825</xdr:rowOff>
    </xdr:to>
    <xdr:pic>
      <xdr:nvPicPr>
        <xdr:cNvPr id="97" name="Subgraph-buckmoreparkscs"/>
        <xdr:cNvPicPr preferRelativeResize="1">
          <a:picLocks noChangeAspect="0"/>
        </xdr:cNvPicPr>
      </xdr:nvPicPr>
      <xdr:blipFill>
        <a:blip r:embed="rId40">
          <a:extLst>
            <a:ext uri="{28A0092B-C50C-407E-A947-70E740481C1C}">
              <a14:useLocalDpi xmlns:a14="http://schemas.microsoft.com/office/drawing/2010/main" val="0"/>
            </a:ext>
          </a:extLst>
        </a:blip>
        <a:stretch>
          <a:fillRect/>
        </a:stretch>
      </xdr:blipFill>
      <xdr:spPr>
        <a:xfrm>
          <a:off x="638175" y="50368200"/>
          <a:ext cx="723900" cy="476250"/>
        </a:xfrm>
        <a:prstGeom prst="rect">
          <a:avLst/>
        </a:prstGeom>
        <a:ln>
          <a:noFill/>
        </a:ln>
      </xdr:spPr>
    </xdr:pic>
    <xdr:clientData/>
  </xdr:twoCellAnchor>
  <xdr:twoCellAnchor editAs="oneCell">
    <xdr:from>
      <xdr:col>1</xdr:col>
      <xdr:colOff>28575</xdr:colOff>
      <xdr:row>98</xdr:row>
      <xdr:rowOff>28575</xdr:rowOff>
    </xdr:from>
    <xdr:to>
      <xdr:col>1</xdr:col>
      <xdr:colOff>752475</xdr:colOff>
      <xdr:row>98</xdr:row>
      <xdr:rowOff>504825</xdr:rowOff>
    </xdr:to>
    <xdr:pic>
      <xdr:nvPicPr>
        <xdr:cNvPr id="98" name="Subgraph-infotechuk"/>
        <xdr:cNvPicPr preferRelativeResize="1">
          <a:picLocks noChangeAspect="0"/>
        </xdr:cNvPicPr>
      </xdr:nvPicPr>
      <xdr:blipFill>
        <a:blip r:embed="rId40">
          <a:extLst>
            <a:ext uri="{28A0092B-C50C-407E-A947-70E740481C1C}">
              <a14:useLocalDpi xmlns:a14="http://schemas.microsoft.com/office/drawing/2010/main" val="0"/>
            </a:ext>
          </a:extLst>
        </a:blip>
        <a:stretch>
          <a:fillRect/>
        </a:stretch>
      </xdr:blipFill>
      <xdr:spPr>
        <a:xfrm>
          <a:off x="638175" y="50892075"/>
          <a:ext cx="723900" cy="476250"/>
        </a:xfrm>
        <a:prstGeom prst="rect">
          <a:avLst/>
        </a:prstGeom>
        <a:ln>
          <a:noFill/>
        </a:ln>
      </xdr:spPr>
    </xdr:pic>
    <xdr:clientData/>
  </xdr:twoCellAnchor>
  <xdr:twoCellAnchor editAs="oneCell">
    <xdr:from>
      <xdr:col>1</xdr:col>
      <xdr:colOff>28575</xdr:colOff>
      <xdr:row>99</xdr:row>
      <xdr:rowOff>28575</xdr:rowOff>
    </xdr:from>
    <xdr:to>
      <xdr:col>1</xdr:col>
      <xdr:colOff>752475</xdr:colOff>
      <xdr:row>99</xdr:row>
      <xdr:rowOff>504825</xdr:rowOff>
    </xdr:to>
    <xdr:pic>
      <xdr:nvPicPr>
        <xdr:cNvPr id="99" name="Subgraph-gorechristophe2"/>
        <xdr:cNvPicPr preferRelativeResize="1">
          <a:picLocks noChangeAspect="0"/>
        </xdr:cNvPicPr>
      </xdr:nvPicPr>
      <xdr:blipFill>
        <a:blip r:embed="rId53">
          <a:extLst>
            <a:ext uri="{28A0092B-C50C-407E-A947-70E740481C1C}">
              <a14:useLocalDpi xmlns:a14="http://schemas.microsoft.com/office/drawing/2010/main" val="0"/>
            </a:ext>
          </a:extLst>
        </a:blip>
        <a:stretch>
          <a:fillRect/>
        </a:stretch>
      </xdr:blipFill>
      <xdr:spPr>
        <a:xfrm>
          <a:off x="638175" y="51415950"/>
          <a:ext cx="723900" cy="476250"/>
        </a:xfrm>
        <a:prstGeom prst="rect">
          <a:avLst/>
        </a:prstGeom>
        <a:ln>
          <a:noFill/>
        </a:ln>
      </xdr:spPr>
    </xdr:pic>
    <xdr:clientData/>
  </xdr:twoCellAnchor>
  <xdr:twoCellAnchor editAs="oneCell">
    <xdr:from>
      <xdr:col>1</xdr:col>
      <xdr:colOff>28575</xdr:colOff>
      <xdr:row>100</xdr:row>
      <xdr:rowOff>28575</xdr:rowOff>
    </xdr:from>
    <xdr:to>
      <xdr:col>1</xdr:col>
      <xdr:colOff>752475</xdr:colOff>
      <xdr:row>100</xdr:row>
      <xdr:rowOff>504825</xdr:rowOff>
    </xdr:to>
    <xdr:pic>
      <xdr:nvPicPr>
        <xdr:cNvPr id="100" name="Subgraph-jaysonbuford"/>
        <xdr:cNvPicPr preferRelativeResize="1">
          <a:picLocks noChangeAspect="0"/>
        </xdr:cNvPicPr>
      </xdr:nvPicPr>
      <xdr:blipFill>
        <a:blip r:embed="rId54">
          <a:extLst>
            <a:ext uri="{28A0092B-C50C-407E-A947-70E740481C1C}">
              <a14:useLocalDpi xmlns:a14="http://schemas.microsoft.com/office/drawing/2010/main" val="0"/>
            </a:ext>
          </a:extLst>
        </a:blip>
        <a:stretch>
          <a:fillRect/>
        </a:stretch>
      </xdr:blipFill>
      <xdr:spPr>
        <a:xfrm>
          <a:off x="638175" y="51939825"/>
          <a:ext cx="723900" cy="476250"/>
        </a:xfrm>
        <a:prstGeom prst="rect">
          <a:avLst/>
        </a:prstGeom>
        <a:ln>
          <a:noFill/>
        </a:ln>
      </xdr:spPr>
    </xdr:pic>
    <xdr:clientData/>
  </xdr:twoCellAnchor>
  <xdr:twoCellAnchor editAs="oneCell">
    <xdr:from>
      <xdr:col>1</xdr:col>
      <xdr:colOff>28575</xdr:colOff>
      <xdr:row>101</xdr:row>
      <xdr:rowOff>28575</xdr:rowOff>
    </xdr:from>
    <xdr:to>
      <xdr:col>1</xdr:col>
      <xdr:colOff>752475</xdr:colOff>
      <xdr:row>101</xdr:row>
      <xdr:rowOff>504825</xdr:rowOff>
    </xdr:to>
    <xdr:pic>
      <xdr:nvPicPr>
        <xdr:cNvPr id="101" name="Subgraph-kazeem"/>
        <xdr:cNvPicPr preferRelativeResize="1">
          <a:picLocks noChangeAspect="0"/>
        </xdr:cNvPicPr>
      </xdr:nvPicPr>
      <xdr:blipFill>
        <a:blip r:embed="rId55">
          <a:extLst>
            <a:ext uri="{28A0092B-C50C-407E-A947-70E740481C1C}">
              <a14:useLocalDpi xmlns:a14="http://schemas.microsoft.com/office/drawing/2010/main" val="0"/>
            </a:ext>
          </a:extLst>
        </a:blip>
        <a:stretch>
          <a:fillRect/>
        </a:stretch>
      </xdr:blipFill>
      <xdr:spPr>
        <a:xfrm>
          <a:off x="638175" y="52463700"/>
          <a:ext cx="723900" cy="476250"/>
        </a:xfrm>
        <a:prstGeom prst="rect">
          <a:avLst/>
        </a:prstGeom>
        <a:ln>
          <a:noFill/>
        </a:ln>
      </xdr:spPr>
    </xdr:pic>
    <xdr:clientData/>
  </xdr:twoCellAnchor>
  <xdr:twoCellAnchor editAs="oneCell">
    <xdr:from>
      <xdr:col>1</xdr:col>
      <xdr:colOff>28575</xdr:colOff>
      <xdr:row>102</xdr:row>
      <xdr:rowOff>28575</xdr:rowOff>
    </xdr:from>
    <xdr:to>
      <xdr:col>1</xdr:col>
      <xdr:colOff>752475</xdr:colOff>
      <xdr:row>102</xdr:row>
      <xdr:rowOff>504825</xdr:rowOff>
    </xdr:to>
    <xdr:pic>
      <xdr:nvPicPr>
        <xdr:cNvPr id="102" name="Subgraph-mallyjames"/>
        <xdr:cNvPicPr preferRelativeResize="1">
          <a:picLocks noChangeAspect="0"/>
        </xdr:cNvPicPr>
      </xdr:nvPicPr>
      <xdr:blipFill>
        <a:blip r:embed="rId56">
          <a:extLst>
            <a:ext uri="{28A0092B-C50C-407E-A947-70E740481C1C}">
              <a14:useLocalDpi xmlns:a14="http://schemas.microsoft.com/office/drawing/2010/main" val="0"/>
            </a:ext>
          </a:extLst>
        </a:blip>
        <a:stretch>
          <a:fillRect/>
        </a:stretch>
      </xdr:blipFill>
      <xdr:spPr>
        <a:xfrm>
          <a:off x="638175" y="52987575"/>
          <a:ext cx="723900" cy="476250"/>
        </a:xfrm>
        <a:prstGeom prst="rect">
          <a:avLst/>
        </a:prstGeom>
        <a:ln>
          <a:noFill/>
        </a:ln>
      </xdr:spPr>
    </xdr:pic>
    <xdr:clientData/>
  </xdr:twoCellAnchor>
  <xdr:twoCellAnchor editAs="oneCell">
    <xdr:from>
      <xdr:col>1</xdr:col>
      <xdr:colOff>28575</xdr:colOff>
      <xdr:row>103</xdr:row>
      <xdr:rowOff>28575</xdr:rowOff>
    </xdr:from>
    <xdr:to>
      <xdr:col>1</xdr:col>
      <xdr:colOff>752475</xdr:colOff>
      <xdr:row>103</xdr:row>
      <xdr:rowOff>504825</xdr:rowOff>
    </xdr:to>
    <xdr:pic>
      <xdr:nvPicPr>
        <xdr:cNvPr id="103" name="Subgraph-jeparker9"/>
        <xdr:cNvPicPr preferRelativeResize="1">
          <a:picLocks noChangeAspect="0"/>
        </xdr:cNvPicPr>
      </xdr:nvPicPr>
      <xdr:blipFill>
        <a:blip r:embed="rId57">
          <a:extLst>
            <a:ext uri="{28A0092B-C50C-407E-A947-70E740481C1C}">
              <a14:useLocalDpi xmlns:a14="http://schemas.microsoft.com/office/drawing/2010/main" val="0"/>
            </a:ext>
          </a:extLst>
        </a:blip>
        <a:stretch>
          <a:fillRect/>
        </a:stretch>
      </xdr:blipFill>
      <xdr:spPr>
        <a:xfrm>
          <a:off x="638175" y="53511450"/>
          <a:ext cx="723900" cy="476250"/>
        </a:xfrm>
        <a:prstGeom prst="rect">
          <a:avLst/>
        </a:prstGeom>
        <a:ln>
          <a:noFill/>
        </a:ln>
      </xdr:spPr>
    </xdr:pic>
    <xdr:clientData/>
  </xdr:twoCellAnchor>
  <xdr:twoCellAnchor editAs="oneCell">
    <xdr:from>
      <xdr:col>1</xdr:col>
      <xdr:colOff>28575</xdr:colOff>
      <xdr:row>104</xdr:row>
      <xdr:rowOff>28575</xdr:rowOff>
    </xdr:from>
    <xdr:to>
      <xdr:col>1</xdr:col>
      <xdr:colOff>752475</xdr:colOff>
      <xdr:row>104</xdr:row>
      <xdr:rowOff>504825</xdr:rowOff>
    </xdr:to>
    <xdr:pic>
      <xdr:nvPicPr>
        <xdr:cNvPr id="104" name="Subgraph-breitbartnews"/>
        <xdr:cNvPicPr preferRelativeResize="1">
          <a:picLocks noChangeAspect="0"/>
        </xdr:cNvPicPr>
      </xdr:nvPicPr>
      <xdr:blipFill>
        <a:blip r:embed="rId40">
          <a:extLst>
            <a:ext uri="{28A0092B-C50C-407E-A947-70E740481C1C}">
              <a14:useLocalDpi xmlns:a14="http://schemas.microsoft.com/office/drawing/2010/main" val="0"/>
            </a:ext>
          </a:extLst>
        </a:blip>
        <a:stretch>
          <a:fillRect/>
        </a:stretch>
      </xdr:blipFill>
      <xdr:spPr>
        <a:xfrm>
          <a:off x="638175" y="54035325"/>
          <a:ext cx="723900" cy="476250"/>
        </a:xfrm>
        <a:prstGeom prst="rect">
          <a:avLst/>
        </a:prstGeom>
        <a:ln>
          <a:noFill/>
        </a:ln>
      </xdr:spPr>
    </xdr:pic>
    <xdr:clientData/>
  </xdr:twoCellAnchor>
  <xdr:twoCellAnchor editAs="oneCell">
    <xdr:from>
      <xdr:col>1</xdr:col>
      <xdr:colOff>28575</xdr:colOff>
      <xdr:row>105</xdr:row>
      <xdr:rowOff>28575</xdr:rowOff>
    </xdr:from>
    <xdr:to>
      <xdr:col>1</xdr:col>
      <xdr:colOff>752475</xdr:colOff>
      <xdr:row>105</xdr:row>
      <xdr:rowOff>504825</xdr:rowOff>
    </xdr:to>
    <xdr:pic>
      <xdr:nvPicPr>
        <xdr:cNvPr id="105" name="Subgraph-go_usc_gamecock"/>
        <xdr:cNvPicPr preferRelativeResize="1">
          <a:picLocks noChangeAspect="0"/>
        </xdr:cNvPicPr>
      </xdr:nvPicPr>
      <xdr:blipFill>
        <a:blip r:embed="rId40">
          <a:extLst>
            <a:ext uri="{28A0092B-C50C-407E-A947-70E740481C1C}">
              <a14:useLocalDpi xmlns:a14="http://schemas.microsoft.com/office/drawing/2010/main" val="0"/>
            </a:ext>
          </a:extLst>
        </a:blip>
        <a:stretch>
          <a:fillRect/>
        </a:stretch>
      </xdr:blipFill>
      <xdr:spPr>
        <a:xfrm>
          <a:off x="638175" y="54559200"/>
          <a:ext cx="723900" cy="476250"/>
        </a:xfrm>
        <a:prstGeom prst="rect">
          <a:avLst/>
        </a:prstGeom>
        <a:ln>
          <a:noFill/>
        </a:ln>
      </xdr:spPr>
    </xdr:pic>
    <xdr:clientData/>
  </xdr:twoCellAnchor>
  <xdr:twoCellAnchor editAs="oneCell">
    <xdr:from>
      <xdr:col>1</xdr:col>
      <xdr:colOff>28575</xdr:colOff>
      <xdr:row>106</xdr:row>
      <xdr:rowOff>28575</xdr:rowOff>
    </xdr:from>
    <xdr:to>
      <xdr:col>1</xdr:col>
      <xdr:colOff>752475</xdr:colOff>
      <xdr:row>106</xdr:row>
      <xdr:rowOff>504825</xdr:rowOff>
    </xdr:to>
    <xdr:pic>
      <xdr:nvPicPr>
        <xdr:cNvPr id="106" name="Subgraph-trumpgirl_45_"/>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55083075"/>
          <a:ext cx="723900" cy="476250"/>
        </a:xfrm>
        <a:prstGeom prst="rect">
          <a:avLst/>
        </a:prstGeom>
        <a:ln>
          <a:noFill/>
        </a:ln>
      </xdr:spPr>
    </xdr:pic>
    <xdr:clientData/>
  </xdr:twoCellAnchor>
  <xdr:twoCellAnchor editAs="oneCell">
    <xdr:from>
      <xdr:col>1</xdr:col>
      <xdr:colOff>28575</xdr:colOff>
      <xdr:row>107</xdr:row>
      <xdr:rowOff>28575</xdr:rowOff>
    </xdr:from>
    <xdr:to>
      <xdr:col>1</xdr:col>
      <xdr:colOff>752475</xdr:colOff>
      <xdr:row>107</xdr:row>
      <xdr:rowOff>504825</xdr:rowOff>
    </xdr:to>
    <xdr:pic>
      <xdr:nvPicPr>
        <xdr:cNvPr id="107" name="Subgraph-sleepin56672664"/>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55606950"/>
          <a:ext cx="723900" cy="476250"/>
        </a:xfrm>
        <a:prstGeom prst="rect">
          <a:avLst/>
        </a:prstGeom>
        <a:ln>
          <a:noFill/>
        </a:ln>
      </xdr:spPr>
    </xdr:pic>
    <xdr:clientData/>
  </xdr:twoCellAnchor>
  <xdr:twoCellAnchor editAs="oneCell">
    <xdr:from>
      <xdr:col>1</xdr:col>
      <xdr:colOff>28575</xdr:colOff>
      <xdr:row>108</xdr:row>
      <xdr:rowOff>28575</xdr:rowOff>
    </xdr:from>
    <xdr:to>
      <xdr:col>1</xdr:col>
      <xdr:colOff>752475</xdr:colOff>
      <xdr:row>108</xdr:row>
      <xdr:rowOff>504825</xdr:rowOff>
    </xdr:to>
    <xdr:pic>
      <xdr:nvPicPr>
        <xdr:cNvPr id="108" name="Subgraph-mixmastersonny"/>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56130825"/>
          <a:ext cx="723900" cy="476250"/>
        </a:xfrm>
        <a:prstGeom prst="rect">
          <a:avLst/>
        </a:prstGeom>
        <a:ln>
          <a:noFill/>
        </a:ln>
      </xdr:spPr>
    </xdr:pic>
    <xdr:clientData/>
  </xdr:twoCellAnchor>
  <xdr:twoCellAnchor editAs="oneCell">
    <xdr:from>
      <xdr:col>1</xdr:col>
      <xdr:colOff>28575</xdr:colOff>
      <xdr:row>109</xdr:row>
      <xdr:rowOff>28575</xdr:rowOff>
    </xdr:from>
    <xdr:to>
      <xdr:col>1</xdr:col>
      <xdr:colOff>752475</xdr:colOff>
      <xdr:row>109</xdr:row>
      <xdr:rowOff>504825</xdr:rowOff>
    </xdr:to>
    <xdr:pic>
      <xdr:nvPicPr>
        <xdr:cNvPr id="109" name="Subgraph-ptacole1"/>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56654700"/>
          <a:ext cx="723900" cy="476250"/>
        </a:xfrm>
        <a:prstGeom prst="rect">
          <a:avLst/>
        </a:prstGeom>
        <a:ln>
          <a:noFill/>
        </a:ln>
      </xdr:spPr>
    </xdr:pic>
    <xdr:clientData/>
  </xdr:twoCellAnchor>
  <xdr:twoCellAnchor editAs="oneCell">
    <xdr:from>
      <xdr:col>1</xdr:col>
      <xdr:colOff>28575</xdr:colOff>
      <xdr:row>110</xdr:row>
      <xdr:rowOff>28575</xdr:rowOff>
    </xdr:from>
    <xdr:to>
      <xdr:col>1</xdr:col>
      <xdr:colOff>752475</xdr:colOff>
      <xdr:row>110</xdr:row>
      <xdr:rowOff>504825</xdr:rowOff>
    </xdr:to>
    <xdr:pic>
      <xdr:nvPicPr>
        <xdr:cNvPr id="110" name="Subgraph-logainm_ie"/>
        <xdr:cNvPicPr preferRelativeResize="1">
          <a:picLocks noChangeAspect="0"/>
        </xdr:cNvPicPr>
      </xdr:nvPicPr>
      <xdr:blipFill>
        <a:blip r:embed="rId58">
          <a:extLst>
            <a:ext uri="{28A0092B-C50C-407E-A947-70E740481C1C}">
              <a14:useLocalDpi xmlns:a14="http://schemas.microsoft.com/office/drawing/2010/main" val="0"/>
            </a:ext>
          </a:extLst>
        </a:blip>
        <a:stretch>
          <a:fillRect/>
        </a:stretch>
      </xdr:blipFill>
      <xdr:spPr>
        <a:xfrm>
          <a:off x="638175" y="57178575"/>
          <a:ext cx="723900" cy="476250"/>
        </a:xfrm>
        <a:prstGeom prst="rect">
          <a:avLst/>
        </a:prstGeom>
        <a:ln>
          <a:noFill/>
        </a:ln>
      </xdr:spPr>
    </xdr:pic>
    <xdr:clientData/>
  </xdr:twoCellAnchor>
  <xdr:twoCellAnchor editAs="oneCell">
    <xdr:from>
      <xdr:col>1</xdr:col>
      <xdr:colOff>28575</xdr:colOff>
      <xdr:row>111</xdr:row>
      <xdr:rowOff>28575</xdr:rowOff>
    </xdr:from>
    <xdr:to>
      <xdr:col>1</xdr:col>
      <xdr:colOff>752475</xdr:colOff>
      <xdr:row>111</xdr:row>
      <xdr:rowOff>504825</xdr:rowOff>
    </xdr:to>
    <xdr:pic>
      <xdr:nvPicPr>
        <xdr:cNvPr id="111" name="Subgraph-slaineni"/>
        <xdr:cNvPicPr preferRelativeResize="1">
          <a:picLocks noChangeAspect="0"/>
        </xdr:cNvPicPr>
      </xdr:nvPicPr>
      <xdr:blipFill>
        <a:blip r:embed="rId59">
          <a:extLst>
            <a:ext uri="{28A0092B-C50C-407E-A947-70E740481C1C}">
              <a14:useLocalDpi xmlns:a14="http://schemas.microsoft.com/office/drawing/2010/main" val="0"/>
            </a:ext>
          </a:extLst>
        </a:blip>
        <a:stretch>
          <a:fillRect/>
        </a:stretch>
      </xdr:blipFill>
      <xdr:spPr>
        <a:xfrm>
          <a:off x="638175" y="57702450"/>
          <a:ext cx="723900" cy="476250"/>
        </a:xfrm>
        <a:prstGeom prst="rect">
          <a:avLst/>
        </a:prstGeom>
        <a:ln>
          <a:noFill/>
        </a:ln>
      </xdr:spPr>
    </xdr:pic>
    <xdr:clientData/>
  </xdr:twoCellAnchor>
  <xdr:twoCellAnchor editAs="oneCell">
    <xdr:from>
      <xdr:col>1</xdr:col>
      <xdr:colOff>28575</xdr:colOff>
      <xdr:row>112</xdr:row>
      <xdr:rowOff>28575</xdr:rowOff>
    </xdr:from>
    <xdr:to>
      <xdr:col>1</xdr:col>
      <xdr:colOff>752475</xdr:colOff>
      <xdr:row>112</xdr:row>
      <xdr:rowOff>504825</xdr:rowOff>
    </xdr:to>
    <xdr:pic>
      <xdr:nvPicPr>
        <xdr:cNvPr id="112" name="Subgraph-aonghusoha"/>
        <xdr:cNvPicPr preferRelativeResize="1">
          <a:picLocks noChangeAspect="0"/>
        </xdr:cNvPicPr>
      </xdr:nvPicPr>
      <xdr:blipFill>
        <a:blip r:embed="rId58">
          <a:extLst>
            <a:ext uri="{28A0092B-C50C-407E-A947-70E740481C1C}">
              <a14:useLocalDpi xmlns:a14="http://schemas.microsoft.com/office/drawing/2010/main" val="0"/>
            </a:ext>
          </a:extLst>
        </a:blip>
        <a:stretch>
          <a:fillRect/>
        </a:stretch>
      </xdr:blipFill>
      <xdr:spPr>
        <a:xfrm>
          <a:off x="638175" y="58226325"/>
          <a:ext cx="723900" cy="476250"/>
        </a:xfrm>
        <a:prstGeom prst="rect">
          <a:avLst/>
        </a:prstGeom>
        <a:ln>
          <a:noFill/>
        </a:ln>
      </xdr:spPr>
    </xdr:pic>
    <xdr:clientData/>
  </xdr:twoCellAnchor>
  <xdr:twoCellAnchor editAs="oneCell">
    <xdr:from>
      <xdr:col>1</xdr:col>
      <xdr:colOff>28575</xdr:colOff>
      <xdr:row>113</xdr:row>
      <xdr:rowOff>28575</xdr:rowOff>
    </xdr:from>
    <xdr:to>
      <xdr:col>1</xdr:col>
      <xdr:colOff>752475</xdr:colOff>
      <xdr:row>113</xdr:row>
      <xdr:rowOff>504825</xdr:rowOff>
    </xdr:to>
    <xdr:pic>
      <xdr:nvPicPr>
        <xdr:cNvPr id="113" name="Subgraph-garethrjs"/>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58750200"/>
          <a:ext cx="723900" cy="4762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48</xdr:row>
      <xdr:rowOff>38100</xdr:rowOff>
    </xdr:from>
    <xdr:to>
      <xdr:col>1</xdr:col>
      <xdr:colOff>914400</xdr:colOff>
      <xdr:row>55</xdr:row>
      <xdr:rowOff>180975</xdr:rowOff>
    </xdr:to>
    <xdr:graphicFrame macro="">
      <xdr:nvGraphicFramePr>
        <xdr:cNvPr id="2" name="DegreeHistogram"/>
        <xdr:cNvGraphicFramePr/>
      </xdr:nvGraphicFramePr>
      <xdr:xfrm>
        <a:off x="0" y="9191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62</xdr:row>
      <xdr:rowOff>38100</xdr:rowOff>
    </xdr:from>
    <xdr:to>
      <xdr:col>1</xdr:col>
      <xdr:colOff>914400</xdr:colOff>
      <xdr:row>69</xdr:row>
      <xdr:rowOff>180975</xdr:rowOff>
    </xdr:to>
    <xdr:graphicFrame macro="">
      <xdr:nvGraphicFramePr>
        <xdr:cNvPr id="5" name="InDegreeHistogram"/>
        <xdr:cNvGraphicFramePr/>
      </xdr:nvGraphicFramePr>
      <xdr:xfrm>
        <a:off x="0" y="11858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76</xdr:row>
      <xdr:rowOff>28575</xdr:rowOff>
    </xdr:from>
    <xdr:to>
      <xdr:col>1</xdr:col>
      <xdr:colOff>914400</xdr:colOff>
      <xdr:row>83</xdr:row>
      <xdr:rowOff>171450</xdr:rowOff>
    </xdr:to>
    <xdr:graphicFrame macro="">
      <xdr:nvGraphicFramePr>
        <xdr:cNvPr id="4" name="OutDegreeHistogram"/>
        <xdr:cNvGraphicFramePr/>
      </xdr:nvGraphicFramePr>
      <xdr:xfrm>
        <a:off x="0" y="14516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90</xdr:row>
      <xdr:rowOff>9525</xdr:rowOff>
    </xdr:from>
    <xdr:to>
      <xdr:col>1</xdr:col>
      <xdr:colOff>914400</xdr:colOff>
      <xdr:row>97</xdr:row>
      <xdr:rowOff>152400</xdr:rowOff>
    </xdr:to>
    <xdr:graphicFrame macro="">
      <xdr:nvGraphicFramePr>
        <xdr:cNvPr id="6" name="BetweennessCentralityHistogram"/>
        <xdr:cNvGraphicFramePr/>
      </xdr:nvGraphicFramePr>
      <xdr:xfrm>
        <a:off x="0" y="17164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104</xdr:row>
      <xdr:rowOff>19050</xdr:rowOff>
    </xdr:from>
    <xdr:to>
      <xdr:col>2</xdr:col>
      <xdr:colOff>0</xdr:colOff>
      <xdr:row>111</xdr:row>
      <xdr:rowOff>161925</xdr:rowOff>
    </xdr:to>
    <xdr:graphicFrame macro="">
      <xdr:nvGraphicFramePr>
        <xdr:cNvPr id="7" name="ClosenessCentralityHistogram"/>
        <xdr:cNvGraphicFramePr/>
      </xdr:nvGraphicFramePr>
      <xdr:xfrm>
        <a:off x="9525" y="19840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118</xdr:row>
      <xdr:rowOff>19050</xdr:rowOff>
    </xdr:from>
    <xdr:to>
      <xdr:col>1</xdr:col>
      <xdr:colOff>914400</xdr:colOff>
      <xdr:row>125</xdr:row>
      <xdr:rowOff>161925</xdr:rowOff>
    </xdr:to>
    <xdr:graphicFrame macro="">
      <xdr:nvGraphicFramePr>
        <xdr:cNvPr id="8" name="EigenvectorCentralityHistogram"/>
        <xdr:cNvGraphicFramePr/>
      </xdr:nvGraphicFramePr>
      <xdr:xfrm>
        <a:off x="0" y="22507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146</xdr:row>
      <xdr:rowOff>9525</xdr:rowOff>
    </xdr:from>
    <xdr:to>
      <xdr:col>1</xdr:col>
      <xdr:colOff>914400</xdr:colOff>
      <xdr:row>153</xdr:row>
      <xdr:rowOff>152400</xdr:rowOff>
    </xdr:to>
    <xdr:graphicFrame macro="">
      <xdr:nvGraphicFramePr>
        <xdr:cNvPr id="9" name="ClusteringCoefficientHistogram"/>
        <xdr:cNvGraphicFramePr/>
      </xdr:nvGraphicFramePr>
      <xdr:xfrm>
        <a:off x="0" y="27832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132</xdr:row>
      <xdr:rowOff>0</xdr:rowOff>
    </xdr:from>
    <xdr:to>
      <xdr:col>1</xdr:col>
      <xdr:colOff>914400</xdr:colOff>
      <xdr:row>139</xdr:row>
      <xdr:rowOff>142875</xdr:rowOff>
    </xdr:to>
    <xdr:graphicFrame macro="">
      <xdr:nvGraphicFramePr>
        <xdr:cNvPr id="10" name="ClusteringCoefficientHistogram"/>
        <xdr:cNvGraphicFramePr/>
      </xdr:nvGraphicFramePr>
      <xdr:xfrm>
        <a:off x="0" y="25155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BN198" totalsRowShown="0" headerRowDxfId="433" dataDxfId="432">
  <autoFilter ref="A2:BN198"/>
  <tableColumns count="66">
    <tableColumn id="1" name="Vertex 1" dataDxfId="431"/>
    <tableColumn id="2" name="Vertex 2" dataDxfId="430"/>
    <tableColumn id="3" name="Color" dataDxfId="429"/>
    <tableColumn id="4" name="Width" dataDxfId="428"/>
    <tableColumn id="11" name="Style" dataDxfId="427"/>
    <tableColumn id="5" name="Opacity" dataDxfId="426"/>
    <tableColumn id="6" name="Visibility" dataDxfId="425"/>
    <tableColumn id="10" name="Label" dataDxfId="424"/>
    <tableColumn id="12" name="Label Text Color" dataDxfId="423"/>
    <tableColumn id="13" name="Label Font Size" dataDxfId="422"/>
    <tableColumn id="14" name="Reciprocated?" dataDxfId="287"/>
    <tableColumn id="7" name="ID" dataDxfId="421"/>
    <tableColumn id="9" name="Dynamic Filter" dataDxfId="420"/>
    <tableColumn id="8" name="Add Your Own Columns Here" dataDxfId="419"/>
    <tableColumn id="15" name="Relationship" dataDxfId="418"/>
    <tableColumn id="16" name="Relationship Date (UTC)" dataDxfId="417"/>
    <tableColumn id="17" name="Tweet" dataDxfId="416"/>
    <tableColumn id="18" name="URLs in Tweet" dataDxfId="415"/>
    <tableColumn id="19" name="Domains in Tweet" dataDxfId="414"/>
    <tableColumn id="20" name="Hashtags in Tweet" dataDxfId="413"/>
    <tableColumn id="21" name="Media in Tweet" dataDxfId="412"/>
    <tableColumn id="22" name="Tweet Image File" dataDxfId="411"/>
    <tableColumn id="23" name="Tweet Date (UTC)" dataDxfId="410"/>
    <tableColumn id="24" name="Date" dataDxfId="409"/>
    <tableColumn id="25" name="Time" dataDxfId="408"/>
    <tableColumn id="26" name="Twitter Page for Tweet" dataDxfId="407"/>
    <tableColumn id="27" name="Latitude" dataDxfId="406"/>
    <tableColumn id="28" name="Longitude" dataDxfId="405"/>
    <tableColumn id="29" name="Imported ID" dataDxfId="404"/>
    <tableColumn id="30" name="In-Reply-To Tweet ID" dataDxfId="403"/>
    <tableColumn id="31" name="Favorited" dataDxfId="402"/>
    <tableColumn id="32" name="Favorite Count" dataDxfId="401"/>
    <tableColumn id="33" name="In-Reply-To User ID" dataDxfId="400"/>
    <tableColumn id="34" name="Is Quote Status" dataDxfId="399"/>
    <tableColumn id="35" name="Language" dataDxfId="398"/>
    <tableColumn id="36" name="Possibly Sensitive" dataDxfId="397"/>
    <tableColumn id="37" name="Quoted Status ID" dataDxfId="396"/>
    <tableColumn id="38" name="Retweeted" dataDxfId="395"/>
    <tableColumn id="39" name="Retweet Count" dataDxfId="394"/>
    <tableColumn id="40" name="Retweet ID" dataDxfId="393"/>
    <tableColumn id="41" name="Source" dataDxfId="392"/>
    <tableColumn id="42" name="Truncated" dataDxfId="391"/>
    <tableColumn id="43" name="Unified Twitter ID" dataDxfId="390"/>
    <tableColumn id="44" name="Imported Tweet Type" dataDxfId="389"/>
    <tableColumn id="45" name="Added By Extended Analysis" dataDxfId="388"/>
    <tableColumn id="46" name="Corrected By Extended Analysis" dataDxfId="387"/>
    <tableColumn id="47" name="Place Bounding Box" dataDxfId="386"/>
    <tableColumn id="48" name="Place Country" dataDxfId="385"/>
    <tableColumn id="49" name="Place Country Code" dataDxfId="384"/>
    <tableColumn id="50" name="Place Full Name" dataDxfId="383"/>
    <tableColumn id="51" name="Place ID" dataDxfId="382"/>
    <tableColumn id="52" name="Place Name" dataDxfId="381"/>
    <tableColumn id="53" name="Place Type" dataDxfId="380"/>
    <tableColumn id="54" name="Place URL" dataDxfId="379"/>
    <tableColumn id="55" name="Edge Weight"/>
    <tableColumn id="56" name="Vertex 1 Group" dataDxfId="302">
      <calculatedColumnFormula>REPLACE(INDEX(GroupVertices[Group], MATCH(Edges[[#This Row],[Vertex 1]],GroupVertices[Vertex],0)),1,1,"")</calculatedColumnFormula>
    </tableColumn>
    <tableColumn id="57" name="Vertex 2 Group" dataDxfId="53">
      <calculatedColumnFormula>REPLACE(INDEX(GroupVertices[Group], MATCH(Edges[[#This Row],[Vertex 2]],GroupVertices[Vertex],0)),1,1,"")</calculatedColumnFormula>
    </tableColumn>
    <tableColumn id="58" name="Sentiment List #1: Positive Word Count" dataDxfId="52"/>
    <tableColumn id="59" name="Sentiment List #1: Positive Word Percentage (%)" dataDxfId="51"/>
    <tableColumn id="60" name="Sentiment List #2: Negative Word Count" dataDxfId="50"/>
    <tableColumn id="61" name="Sentiment List #2: Negative Word Percentage (%)" dataDxfId="49"/>
    <tableColumn id="62" name="Sentiment List #3: Angry/Violent Word Count" dataDxfId="48"/>
    <tableColumn id="63" name="Sentiment List #3: Angry/Violent Word Percentage (%)" dataDxfId="47"/>
    <tableColumn id="64" name="Non-categorized Word Count" dataDxfId="46"/>
    <tableColumn id="65" name="Non-categorized Word Percentage (%)" dataDxfId="45"/>
    <tableColumn id="66" name="Edge Content Word Count" dataDxfId="4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11">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V9" totalsRowShown="0" headerRowDxfId="286" dataDxfId="285">
  <autoFilter ref="A1:V9"/>
  <tableColumns count="22">
    <tableColumn id="1" name="Top URLs in Tweet in Entire Graph" dataDxfId="284"/>
    <tableColumn id="2" name="Entire Graph Count" dataDxfId="283"/>
    <tableColumn id="3" name="Top URLs in Tweet in G1" dataDxfId="282"/>
    <tableColumn id="4" name="G1 Count" dataDxfId="281"/>
    <tableColumn id="5" name="Top URLs in Tweet in G2" dataDxfId="280"/>
    <tableColumn id="6" name="G2 Count" dataDxfId="279"/>
    <tableColumn id="7" name="Top URLs in Tweet in G3" dataDxfId="278"/>
    <tableColumn id="8" name="G3 Count" dataDxfId="277"/>
    <tableColumn id="9" name="Top URLs in Tweet in G4" dataDxfId="276"/>
    <tableColumn id="10" name="G4 Count" dataDxfId="275"/>
    <tableColumn id="11" name="Top URLs in Tweet in G5" dataDxfId="274"/>
    <tableColumn id="12" name="G5 Count" dataDxfId="273"/>
    <tableColumn id="13" name="Top URLs in Tweet in G6" dataDxfId="272"/>
    <tableColumn id="14" name="G6 Count" dataDxfId="271"/>
    <tableColumn id="15" name="Top URLs in Tweet in G7" dataDxfId="270"/>
    <tableColumn id="16" name="G7 Count" dataDxfId="269"/>
    <tableColumn id="17" name="Top URLs in Tweet in G8" dataDxfId="268"/>
    <tableColumn id="18" name="G8 Count" dataDxfId="267"/>
    <tableColumn id="19" name="Top URLs in Tweet in G9" dataDxfId="266"/>
    <tableColumn id="20" name="G9 Count" dataDxfId="265"/>
    <tableColumn id="21" name="Top URLs in Tweet in G10" dataDxfId="264"/>
    <tableColumn id="22" name="G10 Count" dataDxfId="263"/>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12:V16" totalsRowShown="0" headerRowDxfId="261" dataDxfId="260">
  <autoFilter ref="A12:V16"/>
  <tableColumns count="22">
    <tableColumn id="1" name="Top Domains in Tweet in Entire Graph" dataDxfId="259"/>
    <tableColumn id="2" name="Entire Graph Count" dataDxfId="258"/>
    <tableColumn id="3" name="Top Domains in Tweet in G1" dataDxfId="257"/>
    <tableColumn id="4" name="G1 Count" dataDxfId="256"/>
    <tableColumn id="5" name="Top Domains in Tweet in G2" dataDxfId="255"/>
    <tableColumn id="6" name="G2 Count" dataDxfId="254"/>
    <tableColumn id="7" name="Top Domains in Tweet in G3" dataDxfId="253"/>
    <tableColumn id="8" name="G3 Count" dataDxfId="252"/>
    <tableColumn id="9" name="Top Domains in Tweet in G4" dataDxfId="251"/>
    <tableColumn id="10" name="G4 Count" dataDxfId="250"/>
    <tableColumn id="11" name="Top Domains in Tweet in G5" dataDxfId="249"/>
    <tableColumn id="12" name="G5 Count" dataDxfId="248"/>
    <tableColumn id="13" name="Top Domains in Tweet in G6" dataDxfId="247"/>
    <tableColumn id="14" name="G6 Count" dataDxfId="246"/>
    <tableColumn id="15" name="Top Domains in Tweet in G7" dataDxfId="245"/>
    <tableColumn id="16" name="G7 Count" dataDxfId="244"/>
    <tableColumn id="17" name="Top Domains in Tweet in G8" dataDxfId="243"/>
    <tableColumn id="18" name="G8 Count" dataDxfId="242"/>
    <tableColumn id="19" name="Top Domains in Tweet in G9" dataDxfId="241"/>
    <tableColumn id="20" name="G9 Count" dataDxfId="240"/>
    <tableColumn id="21" name="Top Domains in Tweet in G10" dataDxfId="239"/>
    <tableColumn id="22" name="G10 Count" dataDxfId="238"/>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19:V29" totalsRowShown="0" headerRowDxfId="236" dataDxfId="235">
  <autoFilter ref="A19:V29"/>
  <tableColumns count="22">
    <tableColumn id="1" name="Top Hashtags in Tweet in Entire Graph" dataDxfId="234"/>
    <tableColumn id="2" name="Entire Graph Count" dataDxfId="233"/>
    <tableColumn id="3" name="Top Hashtags in Tweet in G1" dataDxfId="232"/>
    <tableColumn id="4" name="G1 Count" dataDxfId="231"/>
    <tableColumn id="5" name="Top Hashtags in Tweet in G2" dataDxfId="230"/>
    <tableColumn id="6" name="G2 Count" dataDxfId="229"/>
    <tableColumn id="7" name="Top Hashtags in Tweet in G3" dataDxfId="228"/>
    <tableColumn id="8" name="G3 Count" dataDxfId="227"/>
    <tableColumn id="9" name="Top Hashtags in Tweet in G4" dataDxfId="226"/>
    <tableColumn id="10" name="G4 Count" dataDxfId="225"/>
    <tableColumn id="11" name="Top Hashtags in Tweet in G5" dataDxfId="224"/>
    <tableColumn id="12" name="G5 Count" dataDxfId="223"/>
    <tableColumn id="13" name="Top Hashtags in Tweet in G6" dataDxfId="222"/>
    <tableColumn id="14" name="G6 Count" dataDxfId="221"/>
    <tableColumn id="15" name="Top Hashtags in Tweet in G7" dataDxfId="220"/>
    <tableColumn id="16" name="G7 Count" dataDxfId="219"/>
    <tableColumn id="17" name="Top Hashtags in Tweet in G8" dataDxfId="218"/>
    <tableColumn id="18" name="G8 Count" dataDxfId="217"/>
    <tableColumn id="19" name="Top Hashtags in Tweet in G9" dataDxfId="216"/>
    <tableColumn id="20" name="G9 Count" dataDxfId="215"/>
    <tableColumn id="21" name="Top Hashtags in Tweet in G10" dataDxfId="214"/>
    <tableColumn id="22" name="G10 Count" dataDxfId="213"/>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32:V42" totalsRowShown="0" headerRowDxfId="211" dataDxfId="210">
  <autoFilter ref="A32:V42"/>
  <tableColumns count="22">
    <tableColumn id="1" name="Top Words in Tweet in Entire Graph" dataDxfId="209"/>
    <tableColumn id="2" name="Entire Graph Count" dataDxfId="208"/>
    <tableColumn id="3" name="Top Words in Tweet in G1" dataDxfId="207"/>
    <tableColumn id="4" name="G1 Count" dataDxfId="206"/>
    <tableColumn id="5" name="Top Words in Tweet in G2" dataDxfId="205"/>
    <tableColumn id="6" name="G2 Count" dataDxfId="204"/>
    <tableColumn id="7" name="Top Words in Tweet in G3" dataDxfId="203"/>
    <tableColumn id="8" name="G3 Count" dataDxfId="202"/>
    <tableColumn id="9" name="Top Words in Tweet in G4" dataDxfId="201"/>
    <tableColumn id="10" name="G4 Count" dataDxfId="200"/>
    <tableColumn id="11" name="Top Words in Tweet in G5" dataDxfId="199"/>
    <tableColumn id="12" name="G5 Count" dataDxfId="198"/>
    <tableColumn id="13" name="Top Words in Tweet in G6" dataDxfId="197"/>
    <tableColumn id="14" name="G6 Count" dataDxfId="196"/>
    <tableColumn id="15" name="Top Words in Tweet in G7" dataDxfId="195"/>
    <tableColumn id="16" name="G7 Count" dataDxfId="194"/>
    <tableColumn id="17" name="Top Words in Tweet in G8" dataDxfId="193"/>
    <tableColumn id="18" name="G8 Count" dataDxfId="192"/>
    <tableColumn id="19" name="Top Words in Tweet in G9" dataDxfId="191"/>
    <tableColumn id="20" name="G9 Count" dataDxfId="190"/>
    <tableColumn id="21" name="Top Words in Tweet in G10" dataDxfId="189"/>
    <tableColumn id="22" name="G10 Count" dataDxfId="188"/>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45:V55" totalsRowShown="0" headerRowDxfId="186" dataDxfId="185">
  <autoFilter ref="A45:V55"/>
  <tableColumns count="22">
    <tableColumn id="1" name="Top Word Pairs in Tweet in Entire Graph" dataDxfId="184"/>
    <tableColumn id="2" name="Entire Graph Count" dataDxfId="183"/>
    <tableColumn id="3" name="Top Word Pairs in Tweet in G1" dataDxfId="182"/>
    <tableColumn id="4" name="G1 Count" dataDxfId="181"/>
    <tableColumn id="5" name="Top Word Pairs in Tweet in G2" dataDxfId="180"/>
    <tableColumn id="6" name="G2 Count" dataDxfId="179"/>
    <tableColumn id="7" name="Top Word Pairs in Tweet in G3" dataDxfId="178"/>
    <tableColumn id="8" name="G3 Count" dataDxfId="177"/>
    <tableColumn id="9" name="Top Word Pairs in Tweet in G4" dataDxfId="176"/>
    <tableColumn id="10" name="G4 Count" dataDxfId="175"/>
    <tableColumn id="11" name="Top Word Pairs in Tweet in G5" dataDxfId="174"/>
    <tableColumn id="12" name="G5 Count" dataDxfId="173"/>
    <tableColumn id="13" name="Top Word Pairs in Tweet in G6" dataDxfId="172"/>
    <tableColumn id="14" name="G6 Count" dataDxfId="171"/>
    <tableColumn id="15" name="Top Word Pairs in Tweet in G7" dataDxfId="170"/>
    <tableColumn id="16" name="G7 Count" dataDxfId="169"/>
    <tableColumn id="17" name="Top Word Pairs in Tweet in G8" dataDxfId="168"/>
    <tableColumn id="18" name="G8 Count" dataDxfId="167"/>
    <tableColumn id="19" name="Top Word Pairs in Tweet in G9" dataDxfId="166"/>
    <tableColumn id="20" name="G9 Count" dataDxfId="165"/>
    <tableColumn id="21" name="Top Word Pairs in Tweet in G10" dataDxfId="164"/>
    <tableColumn id="22" name="G10 Count" dataDxfId="163"/>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58:V68" totalsRowShown="0" headerRowDxfId="161" dataDxfId="160">
  <autoFilter ref="A58:V68"/>
  <tableColumns count="22">
    <tableColumn id="1" name="Top Replied-To in Entire Graph" dataDxfId="159"/>
    <tableColumn id="2" name="Entire Graph Count" dataDxfId="155"/>
    <tableColumn id="3" name="Top Replied-To in G1" dataDxfId="154"/>
    <tableColumn id="4" name="G1 Count" dataDxfId="151"/>
    <tableColumn id="5" name="Top Replied-To in G2" dataDxfId="150"/>
    <tableColumn id="6" name="G2 Count" dataDxfId="147"/>
    <tableColumn id="7" name="Top Replied-To in G3" dataDxfId="146"/>
    <tableColumn id="8" name="G3 Count" dataDxfId="143"/>
    <tableColumn id="9" name="Top Replied-To in G4" dataDxfId="142"/>
    <tableColumn id="10" name="G4 Count" dataDxfId="139"/>
    <tableColumn id="11" name="Top Replied-To in G5" dataDxfId="138"/>
    <tableColumn id="12" name="G5 Count" dataDxfId="135"/>
    <tableColumn id="13" name="Top Replied-To in G6" dataDxfId="134"/>
    <tableColumn id="14" name="G6 Count" dataDxfId="131"/>
    <tableColumn id="15" name="Top Replied-To in G7" dataDxfId="130"/>
    <tableColumn id="16" name="G7 Count" dataDxfId="127"/>
    <tableColumn id="17" name="Top Replied-To in G8" dataDxfId="126"/>
    <tableColumn id="18" name="G8 Count" dataDxfId="123"/>
    <tableColumn id="19" name="Top Replied-To in G9" dataDxfId="122"/>
    <tableColumn id="20" name="G9 Count" dataDxfId="119"/>
    <tableColumn id="21" name="Top Replied-To in G10" dataDxfId="118"/>
    <tableColumn id="22" name="G10 Count" dataDxfId="117"/>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71:V81" totalsRowShown="0" headerRowDxfId="158" dataDxfId="157">
  <autoFilter ref="A71:V81"/>
  <tableColumns count="22">
    <tableColumn id="1" name="Top Mentioned in Entire Graph" dataDxfId="156"/>
    <tableColumn id="2" name="Entire Graph Count" dataDxfId="153"/>
    <tableColumn id="3" name="Top Mentioned in G1" dataDxfId="152"/>
    <tableColumn id="4" name="G1 Count" dataDxfId="149"/>
    <tableColumn id="5" name="Top Mentioned in G2" dataDxfId="148"/>
    <tableColumn id="6" name="G2 Count" dataDxfId="145"/>
    <tableColumn id="7" name="Top Mentioned in G3" dataDxfId="144"/>
    <tableColumn id="8" name="G3 Count" dataDxfId="141"/>
    <tableColumn id="9" name="Top Mentioned in G4" dataDxfId="140"/>
    <tableColumn id="10" name="G4 Count" dataDxfId="137"/>
    <tableColumn id="11" name="Top Mentioned in G5" dataDxfId="136"/>
    <tableColumn id="12" name="G5 Count" dataDxfId="133"/>
    <tableColumn id="13" name="Top Mentioned in G6" dataDxfId="132"/>
    <tableColumn id="14" name="G6 Count" dataDxfId="129"/>
    <tableColumn id="15" name="Top Mentioned in G7" dataDxfId="128"/>
    <tableColumn id="16" name="G7 Count" dataDxfId="125"/>
    <tableColumn id="17" name="Top Mentioned in G8" dataDxfId="124"/>
    <tableColumn id="18" name="G8 Count" dataDxfId="121"/>
    <tableColumn id="19" name="Top Mentioned in G9" dataDxfId="120"/>
    <tableColumn id="20" name="G9 Count" dataDxfId="116"/>
    <tableColumn id="21" name="Top Mentioned in G10" dataDxfId="115"/>
    <tableColumn id="22" name="G10 Count" dataDxfId="114"/>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84:V94" totalsRowShown="0" headerRowDxfId="111" dataDxfId="110">
  <autoFilter ref="A84:V94"/>
  <tableColumns count="22">
    <tableColumn id="1" name="Top Tweeters in Entire Graph" dataDxfId="109"/>
    <tableColumn id="2" name="Entire Graph Count" dataDxfId="108"/>
    <tableColumn id="3" name="Top Tweeters in G1" dataDxfId="107"/>
    <tableColumn id="4" name="G1 Count" dataDxfId="106"/>
    <tableColumn id="5" name="Top Tweeters in G2" dataDxfId="105"/>
    <tableColumn id="6" name="G2 Count" dataDxfId="104"/>
    <tableColumn id="7" name="Top Tweeters in G3" dataDxfId="103"/>
    <tableColumn id="8" name="G3 Count" dataDxfId="102"/>
    <tableColumn id="9" name="Top Tweeters in G4" dataDxfId="101"/>
    <tableColumn id="10" name="G4 Count" dataDxfId="100"/>
    <tableColumn id="11" name="Top Tweeters in G5" dataDxfId="99"/>
    <tableColumn id="12" name="G5 Count" dataDxfId="98"/>
    <tableColumn id="13" name="Top Tweeters in G6" dataDxfId="97"/>
    <tableColumn id="14" name="G6 Count" dataDxfId="96"/>
    <tableColumn id="15" name="Top Tweeters in G7" dataDxfId="95"/>
    <tableColumn id="16" name="G7 Count" dataDxfId="94"/>
    <tableColumn id="17" name="Top Tweeters in G8" dataDxfId="93"/>
    <tableColumn id="18" name="G8 Count" dataDxfId="92"/>
    <tableColumn id="19" name="Top Tweeters in G9" dataDxfId="91"/>
    <tableColumn id="20" name="G9 Count" dataDxfId="90"/>
    <tableColumn id="21" name="Top Tweeters in G10" dataDxfId="89"/>
    <tableColumn id="22" name="G10 Count" dataDxfId="88"/>
  </tableColumns>
  <tableStyleInfo name="NodeXL Table" showFirstColumn="0" showLastColumn="0" showRowStripes="1" showColumnStripes="0"/>
</table>
</file>

<file path=xl/tables/table19.xml><?xml version="1.0" encoding="utf-8"?>
<table xmlns="http://schemas.openxmlformats.org/spreadsheetml/2006/main" id="19" name="Words" displayName="Words" ref="A1:G380" totalsRowShown="0" headerRowDxfId="76" dataDxfId="75">
  <autoFilter ref="A1:G380"/>
  <tableColumns count="7">
    <tableColumn id="1" name="Word" dataDxfId="74"/>
    <tableColumn id="2" name="Count" dataDxfId="73"/>
    <tableColumn id="3" name="Salience" dataDxfId="72"/>
    <tableColumn id="4" name="Group" dataDxfId="71"/>
    <tableColumn id="5" name="Word on Sentiment List #1: Positive" dataDxfId="70"/>
    <tableColumn id="6" name="Word on Sentiment List #2: Negative" dataDxfId="69"/>
    <tableColumn id="7" name="Word on Sentiment List #3: Angry/Violent" dataDxfId="68"/>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14" totalsRowShown="0" headerRowDxfId="378" dataDxfId="377">
  <autoFilter ref="A2:BT114"/>
  <tableColumns count="72">
    <tableColumn id="1" name="Vertex" dataDxfId="376"/>
    <tableColumn id="72" name="Subgraph"/>
    <tableColumn id="2" name="Color" dataDxfId="375"/>
    <tableColumn id="5" name="Shape" dataDxfId="374"/>
    <tableColumn id="6" name="Size" dataDxfId="373"/>
    <tableColumn id="4" name="Opacity" dataDxfId="372"/>
    <tableColumn id="7" name="Image File" dataDxfId="371"/>
    <tableColumn id="3" name="Visibility" dataDxfId="370"/>
    <tableColumn id="10" name="Label" dataDxfId="369"/>
    <tableColumn id="16" name="Label Fill Color" dataDxfId="368"/>
    <tableColumn id="9" name="Label Position" dataDxfId="367"/>
    <tableColumn id="8" name="Tooltip" dataDxfId="366"/>
    <tableColumn id="18" name="Layout Order" dataDxfId="365"/>
    <tableColumn id="13" name="X" dataDxfId="364"/>
    <tableColumn id="14" name="Y" dataDxfId="363"/>
    <tableColumn id="12" name="Locked?" dataDxfId="362"/>
    <tableColumn id="19" name="Polar R" dataDxfId="361"/>
    <tableColumn id="20" name="Polar Angle" dataDxfId="360"/>
    <tableColumn id="21" name="Degree" dataDxfId="12"/>
    <tableColumn id="22" name="In-Degree" dataDxfId="11"/>
    <tableColumn id="23" name="Out-Degree" dataDxfId="9"/>
    <tableColumn id="24" name="Betweenness Centrality" dataDxfId="10"/>
    <tableColumn id="25" name="Closeness Centrality" dataDxfId="14"/>
    <tableColumn id="26" name="Eigenvector Centrality" dataDxfId="13"/>
    <tableColumn id="15" name="PageRank" dataDxfId="8"/>
    <tableColumn id="27" name="Clustering Coefficient" dataDxfId="6"/>
    <tableColumn id="29" name="Reciprocated Vertex Pair Ratio" dataDxfId="7"/>
    <tableColumn id="11" name="ID" dataDxfId="359"/>
    <tableColumn id="28" name="Dynamic Filter" dataDxfId="358"/>
    <tableColumn id="17" name="Add Your Own Columns Here" dataDxfId="357"/>
    <tableColumn id="30" name="Name" dataDxfId="356"/>
    <tableColumn id="31" name="Followed" dataDxfId="355"/>
    <tableColumn id="32" name="Followers" dataDxfId="354"/>
    <tableColumn id="33" name="Tweets" dataDxfId="353"/>
    <tableColumn id="34" name="Favorites" dataDxfId="352"/>
    <tableColumn id="35" name="Time Zone UTC Offset (Seconds)" dataDxfId="351"/>
    <tableColumn id="36" name="Description" dataDxfId="350"/>
    <tableColumn id="37" name="Location" dataDxfId="349"/>
    <tableColumn id="38" name="Web" dataDxfId="348"/>
    <tableColumn id="39" name="Time Zone" dataDxfId="347"/>
    <tableColumn id="40" name="Joined Twitter Date (UTC)" dataDxfId="346"/>
    <tableColumn id="41" name="Profile Banner Url" dataDxfId="345"/>
    <tableColumn id="42" name="Default Profile" dataDxfId="344"/>
    <tableColumn id="43" name="Default Profile Image" dataDxfId="343"/>
    <tableColumn id="44" name="Geo Enabled" dataDxfId="342"/>
    <tableColumn id="45" name="Language" dataDxfId="341"/>
    <tableColumn id="46" name="Listed Count" dataDxfId="340"/>
    <tableColumn id="47" name="Profile Background Image Url" dataDxfId="339"/>
    <tableColumn id="48" name="Verified" dataDxfId="338"/>
    <tableColumn id="49" name="Custom Menu Item Text" dataDxfId="337"/>
    <tableColumn id="50" name="Custom Menu Item Action" dataDxfId="336"/>
    <tableColumn id="51" name="Tweeted Search Term?" dataDxfId="303"/>
    <tableColumn id="52" name="Vertex Group" dataDxfId="86">
      <calculatedColumnFormula>REPLACE(INDEX(GroupVertices[Group], MATCH(Vertices[[#This Row],[Vertex]],GroupVertices[Vertex],0)),1,1,"")</calculatedColumnFormula>
    </tableColumn>
    <tableColumn id="53" name="Top URLs in Tweet by Count" dataDxfId="85"/>
    <tableColumn id="54" name="Top URLs in Tweet by Salience" dataDxfId="84"/>
    <tableColumn id="55" name="Top Domains in Tweet by Count" dataDxfId="83"/>
    <tableColumn id="56" name="Top Domains in Tweet by Salience" dataDxfId="82"/>
    <tableColumn id="57" name="Top Hashtags in Tweet by Count" dataDxfId="81"/>
    <tableColumn id="58" name="Top Hashtags in Tweet by Salience" dataDxfId="80"/>
    <tableColumn id="59" name="Top Words in Tweet by Count" dataDxfId="79"/>
    <tableColumn id="60" name="Top Words in Tweet by Salience" dataDxfId="78"/>
    <tableColumn id="61" name="Top Word Pairs in Tweet by Count" dataDxfId="77"/>
    <tableColumn id="62" name="Top Word Pairs in Tweet by Salience" dataDxfId="43"/>
    <tableColumn id="63" name="Sentiment List #1: Positive Word Count" dataDxfId="42"/>
    <tableColumn id="64" name="Sentiment List #1: Positive Word Percentage (%)" dataDxfId="41"/>
    <tableColumn id="65" name="Sentiment List #2: Negative Word Count" dataDxfId="40"/>
    <tableColumn id="66" name="Sentiment List #2: Negative Word Percentage (%)" dataDxfId="39"/>
    <tableColumn id="67" name="Sentiment List #3: Angry/Violent Word Count" dataDxfId="38"/>
    <tableColumn id="68" name="Sentiment List #3: Angry/Violent Word Percentage (%)" dataDxfId="37"/>
    <tableColumn id="69" name="Non-categorized Word Count" dataDxfId="36"/>
    <tableColumn id="70" name="Non-categorized Word Percentage (%)" dataDxfId="35"/>
    <tableColumn id="71" name="Vertex Content Word Count" dataDxfId="34"/>
  </tableColumns>
  <tableStyleInfo name="NodeXL Table" showFirstColumn="0" showLastColumn="0" showRowStripes="0" showColumnStripes="0"/>
</table>
</file>

<file path=xl/tables/table20.xml><?xml version="1.0" encoding="utf-8"?>
<table xmlns="http://schemas.openxmlformats.org/spreadsheetml/2006/main" id="20" name="WordPairs" displayName="WordPairs" ref="A1:L361" totalsRowShown="0" headerRowDxfId="67" dataDxfId="66">
  <autoFilter ref="A1:L361"/>
  <tableColumns count="12">
    <tableColumn id="1" name="Word 1" dataDxfId="65"/>
    <tableColumn id="2" name="Word 2" dataDxfId="64"/>
    <tableColumn id="3" name="Count" dataDxfId="63"/>
    <tableColumn id="4" name="Salience" dataDxfId="62"/>
    <tableColumn id="5" name="Mutual Information" dataDxfId="61"/>
    <tableColumn id="6" name="Group" dataDxfId="60"/>
    <tableColumn id="7" name="Word1 on Sentiment List #1: Positive" dataDxfId="59"/>
    <tableColumn id="8" name="Word1 on Sentiment List #2: Negative" dataDxfId="58"/>
    <tableColumn id="9" name="Word1 on Sentiment List #3: Angry/Violent" dataDxfId="57"/>
    <tableColumn id="10" name="Word2 on Sentiment List #1: Positive" dataDxfId="56"/>
    <tableColumn id="11" name="Word2 on Sentiment List #2: Negative" dataDxfId="55"/>
    <tableColumn id="12" name="Word2 on Sentiment List #3: Angry/Violent" dataDxfId="54"/>
  </tableColumns>
  <tableStyleInfo name="NodeXL Table" showFirstColumn="0" showLastColumn="0" showRowStripes="1" showColumnStripes="0"/>
</table>
</file>

<file path=xl/tables/table21.xml><?xml version="1.0" encoding="utf-8"?>
<table xmlns="http://schemas.openxmlformats.org/spreadsheetml/2006/main" id="21" name="GroupEdges" displayName="GroupEdges" ref="A2:C23" totalsRowShown="0" headerRowDxfId="23" dataDxfId="22">
  <autoFilter ref="A2:C23"/>
  <tableColumns count="3">
    <tableColumn id="1" name="Group 1" dataDxfId="21"/>
    <tableColumn id="2" name="Group 2" dataDxfId="20"/>
    <tableColumn id="3" name="Edges" dataDxfId="19"/>
  </tableColumns>
  <tableStyleInfo name="NodeXL Table" showFirstColumn="0" showLastColumn="0" showRowStripes="1" showColumnStripes="0"/>
</table>
</file>

<file path=xl/tables/table22.xml><?xml version="1.0" encoding="utf-8"?>
<table xmlns="http://schemas.openxmlformats.org/spreadsheetml/2006/main" id="22" name="ExportOptions" displayName="ExportOptions" ref="A1:B7" totalsRowShown="0" headerRowDxfId="16" dataDxfId="15">
  <autoFilter ref="A1:B7"/>
  <tableColumns count="2">
    <tableColumn id="1" name="Key" dataDxfId="1"/>
    <tableColumn id="2" name="Value" dataDxfId="0"/>
  </tableColumns>
  <tableStyleInfo name="NodeXL Table" showFirstColumn="0" showLastColumn="0" showRowStripes="1" showColumnStripes="0"/>
</table>
</file>

<file path=xl/tables/table23.xml><?xml version="1.0" encoding="utf-8"?>
<table xmlns="http://schemas.openxmlformats.org/spreadsheetml/2006/main" id="23" name="TopItems_1" displayName="TopItems_1" ref="A1:B11" totalsRowShown="0" headerRowDxfId="5" dataDxfId="4">
  <autoFilter ref="A1:B11"/>
  <tableColumns count="2">
    <tableColumn id="1" name="Top 10 Vertices, Ranked by Betweenness Centrality" dataDxfId="3"/>
    <tableColumn id="2" name="Betweenness Centrality" dataDxfId="2"/>
  </tableColumns>
  <tableStyleInfo name="NodeXL Table" showFirstColumn="0" showLastColumn="0" showRowStripes="1" showColumnStripes="0"/>
</table>
</file>

<file path=xl/tables/table3.xml><?xml version="1.0" encoding="utf-8"?>
<table xmlns="http://schemas.openxmlformats.org/spreadsheetml/2006/main" id="4" name="Groups" displayName="Groups" ref="A2:AO22" totalsRowShown="0" headerRowDxfId="335">
  <autoFilter ref="A2:AO22"/>
  <tableColumns count="41">
    <tableColumn id="1" name="Group" dataDxfId="310"/>
    <tableColumn id="2" name="Vertex Color" dataDxfId="309"/>
    <tableColumn id="3" name="Vertex Shape" dataDxfId="307"/>
    <tableColumn id="22" name="Visibility" dataDxfId="308"/>
    <tableColumn id="4" name="Collapsed?"/>
    <tableColumn id="18" name="Label" dataDxfId="334"/>
    <tableColumn id="20" name="Collapsed X"/>
    <tableColumn id="21" name="Collapsed Y"/>
    <tableColumn id="6" name="ID" dataDxfId="333"/>
    <tableColumn id="19" name="Collapsed Properties" dataDxfId="301"/>
    <tableColumn id="5" name="Vertices" dataDxfId="300"/>
    <tableColumn id="7" name="Unique Edges" dataDxfId="299"/>
    <tableColumn id="8" name="Edges With Duplicates" dataDxfId="298"/>
    <tableColumn id="9" name="Total Edges" dataDxfId="297"/>
    <tableColumn id="10" name="Self-Loops" dataDxfId="296"/>
    <tableColumn id="24" name="Reciprocated Vertex Pair Ratio" dataDxfId="295"/>
    <tableColumn id="25" name="Reciprocated Edge Ratio" dataDxfId="294"/>
    <tableColumn id="11" name="Connected Components" dataDxfId="293"/>
    <tableColumn id="12" name="Single-Vertex Connected Components" dataDxfId="292"/>
    <tableColumn id="13" name="Maximum Vertices in a Connected Component" dataDxfId="291"/>
    <tableColumn id="14" name="Maximum Edges in a Connected Component" dataDxfId="290"/>
    <tableColumn id="15" name="Maximum Geodesic Distance (Diameter)" dataDxfId="289"/>
    <tableColumn id="16" name="Average Geodesic Distance" dataDxfId="288"/>
    <tableColumn id="17" name="Graph Density" dataDxfId="262"/>
    <tableColumn id="23" name="Top URLs in Tweet" dataDxfId="237"/>
    <tableColumn id="26" name="Top Domains in Tweet" dataDxfId="212"/>
    <tableColumn id="27" name="Top Hashtags in Tweet" dataDxfId="187"/>
    <tableColumn id="28" name="Top Words in Tweet" dataDxfId="162"/>
    <tableColumn id="29" name="Top Word Pairs in Tweet" dataDxfId="113"/>
    <tableColumn id="30" name="Top Replied-To in Tweet" dataDxfId="112"/>
    <tableColumn id="31" name="Top Mentioned in Tweet" dataDxfId="87"/>
    <tableColumn id="32" name="Top Tweeters" dataDxfId="33"/>
    <tableColumn id="33" name="Sentiment List #1: Positive Word Count" dataDxfId="32"/>
    <tableColumn id="34" name="Sentiment List #1: Positive Word Percentage (%)" dataDxfId="31"/>
    <tableColumn id="35" name="Sentiment List #2: Negative Word Count" dataDxfId="30"/>
    <tableColumn id="36" name="Sentiment List #2: Negative Word Percentage (%)" dataDxfId="29"/>
    <tableColumn id="37" name="Sentiment List #3: Angry/Violent Word Count" dataDxfId="28"/>
    <tableColumn id="38" name="Sentiment List #3: Angry/Violent Word Percentage (%)" dataDxfId="27"/>
    <tableColumn id="39" name="Non-categorized Word Count" dataDxfId="26"/>
    <tableColumn id="40" name="Non-categorized Word Percentage (%)" dataDxfId="25"/>
    <tableColumn id="41" name="Group Content Word Count" dataDxfId="24"/>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13" totalsRowShown="0" headerRowDxfId="332" dataDxfId="331">
  <autoFilter ref="A1:C113"/>
  <tableColumns count="3">
    <tableColumn id="1" name="Group" dataDxfId="306"/>
    <tableColumn id="2" name="Vertex" dataDxfId="305"/>
    <tableColumn id="3" name="Vertex ID" dataDxfId="304">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2" totalsRowShown="0">
  <autoFilter ref="A1:B42"/>
  <tableColumns count="2">
    <tableColumn id="1" name="Graph Metric" dataDxfId="18"/>
    <tableColumn id="2" name="Value" dataDxfId="17"/>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330"/>
    <tableColumn id="2" name="Degree Frequency" dataDxfId="329">
      <calculatedColumnFormula>COUNTIF(Vertices[Degree], "&gt;= " &amp; D2) - COUNTIF(Vertices[Degree], "&gt;=" &amp; D3)</calculatedColumnFormula>
    </tableColumn>
    <tableColumn id="3" name="In-Degree Bin" dataDxfId="328"/>
    <tableColumn id="4" name="In-Degree Frequency" dataDxfId="327">
      <calculatedColumnFormula>COUNTIF(Vertices[In-Degree], "&gt;= " &amp; F2) - COUNTIF(Vertices[In-Degree], "&gt;=" &amp; F3)</calculatedColumnFormula>
    </tableColumn>
    <tableColumn id="5" name="Out-Degree Bin" dataDxfId="326"/>
    <tableColumn id="6" name="Out-Degree Frequency" dataDxfId="325">
      <calculatedColumnFormula>COUNTIF(Vertices[Out-Degree], "&gt;= " &amp; H2) - COUNTIF(Vertices[Out-Degree], "&gt;=" &amp; H3)</calculatedColumnFormula>
    </tableColumn>
    <tableColumn id="7" name="Betweenness Centrality Bin" dataDxfId="324"/>
    <tableColumn id="8" name="Betweenness Centrality Frequency" dataDxfId="323">
      <calculatedColumnFormula>COUNTIF(Vertices[Betweenness Centrality], "&gt;= " &amp; J2) - COUNTIF(Vertices[Betweenness Centrality], "&gt;=" &amp; J3)</calculatedColumnFormula>
    </tableColumn>
    <tableColumn id="9" name="Closeness Centrality Bin" dataDxfId="322"/>
    <tableColumn id="10" name="Closeness Centrality Frequency" dataDxfId="321">
      <calculatedColumnFormula>COUNTIF(Vertices[Closeness Centrality], "&gt;= " &amp; L2) - COUNTIF(Vertices[Closeness Centrality], "&gt;=" &amp; L3)</calculatedColumnFormula>
    </tableColumn>
    <tableColumn id="11" name="Eigenvector Centrality Bin" dataDxfId="320"/>
    <tableColumn id="12" name="Eigenvector Centrality Frequency" dataDxfId="319">
      <calculatedColumnFormula>COUNTIF(Vertices[Eigenvector Centrality], "&gt;= " &amp; N2) - COUNTIF(Vertices[Eigenvector Centrality], "&gt;=" &amp; N3)</calculatedColumnFormula>
    </tableColumn>
    <tableColumn id="18" name="PageRank Bin" dataDxfId="318"/>
    <tableColumn id="17" name="PageRank Frequency" dataDxfId="317">
      <calculatedColumnFormula>COUNTIF(Vertices[Eigenvector Centrality], "&gt;= " &amp; P2) - COUNTIF(Vertices[Eigenvector Centrality], "&gt;=" &amp; P3)</calculatedColumnFormula>
    </tableColumn>
    <tableColumn id="13" name="Clustering Coefficient Bin" dataDxfId="316"/>
    <tableColumn id="14" name="Clustering Coefficient Frequency" dataDxfId="315">
      <calculatedColumnFormula>COUNTIF(Vertices[Clustering Coefficient], "&gt;= " &amp; R2) - COUNTIF(Vertices[Clustering Coefficient], "&gt;=" &amp; R3)</calculatedColumnFormula>
    </tableColumn>
    <tableColumn id="15" name="Dynamic Filter Bin" dataDxfId="314"/>
    <tableColumn id="16" name="Dynamic Filter Frequency" dataDxfId="313">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3:B46" totalsRowShown="0">
  <autoFilter ref="A43:B4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12">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twitter.com/sgellison/status/1192517720610426882" TargetMode="External" /><Relationship Id="rId2" Type="http://schemas.openxmlformats.org/officeDocument/2006/relationships/hyperlink" Target="https://www.youtube.com/watch?v=LS2Lcz-pTLM&amp;app=desktop" TargetMode="External" /><Relationship Id="rId3" Type="http://schemas.openxmlformats.org/officeDocument/2006/relationships/hyperlink" Target="https://www.youtube.com/watch?v=LS2Lcz-pTLM&amp;app=desktop" TargetMode="External" /><Relationship Id="rId4" Type="http://schemas.openxmlformats.org/officeDocument/2006/relationships/hyperlink" Target="https://www.youtube.com/watch?v=LS2Lcz-pTLM&amp;app=desktop" TargetMode="External" /><Relationship Id="rId5" Type="http://schemas.openxmlformats.org/officeDocument/2006/relationships/hyperlink" Target="https://www.instagram.com/p/B4xWSIbHgTM/?igshid=10dk45hhfgyzd" TargetMode="External" /><Relationship Id="rId6" Type="http://schemas.openxmlformats.org/officeDocument/2006/relationships/hyperlink" Target="https://www.instagram.com/p/B4xWSIbHgTM/?igshid=10dk45hhfgyzd" TargetMode="External" /><Relationship Id="rId7" Type="http://schemas.openxmlformats.org/officeDocument/2006/relationships/hyperlink" Target="https://www.instagram.com/p/B4xWSIbHgTM/?igshid=10dk45hhfgyzd" TargetMode="External" /><Relationship Id="rId8" Type="http://schemas.openxmlformats.org/officeDocument/2006/relationships/hyperlink" Target="https://www.instagram.com/p/B4xWSIbHgTM/?igshid=10dk45hhfgyzd" TargetMode="External" /><Relationship Id="rId9" Type="http://schemas.openxmlformats.org/officeDocument/2006/relationships/hyperlink" Target="https://www.instagram.com/p/B4ypKpVnz9S/?igshid=ixsevty9cswk" TargetMode="External" /><Relationship Id="rId10" Type="http://schemas.openxmlformats.org/officeDocument/2006/relationships/hyperlink" Target="https://www.instagram.com/p/B43lfdahN4W/?igshid=1acchm2yc84gf" TargetMode="External" /><Relationship Id="rId11" Type="http://schemas.openxmlformats.org/officeDocument/2006/relationships/hyperlink" Target="https://twitter.com/glenntamplin/status/1195434146631487490" TargetMode="External" /><Relationship Id="rId12" Type="http://schemas.openxmlformats.org/officeDocument/2006/relationships/hyperlink" Target="https://pbs.twimg.com/media/EIxie3FXsAASJxP.jpg" TargetMode="External" /><Relationship Id="rId13" Type="http://schemas.openxmlformats.org/officeDocument/2006/relationships/hyperlink" Target="https://pbs.twimg.com/tweet_video_thumb/EI1BYKwWoAAvQVy.jpg" TargetMode="External" /><Relationship Id="rId14" Type="http://schemas.openxmlformats.org/officeDocument/2006/relationships/hyperlink" Target="https://pbs.twimg.com/media/EIyZrhkXUAA995B.jpg" TargetMode="External" /><Relationship Id="rId15" Type="http://schemas.openxmlformats.org/officeDocument/2006/relationships/hyperlink" Target="https://pbs.twimg.com/media/EI3bgXoWoAAFkrL.jpg" TargetMode="External" /><Relationship Id="rId16" Type="http://schemas.openxmlformats.org/officeDocument/2006/relationships/hyperlink" Target="https://pbs.twimg.com/media/EI32vg5XkAAU3ow.jpg" TargetMode="External" /><Relationship Id="rId17" Type="http://schemas.openxmlformats.org/officeDocument/2006/relationships/hyperlink" Target="https://pbs.twimg.com/media/EI32vi2WoAgiEFo.jpg" TargetMode="External" /><Relationship Id="rId18" Type="http://schemas.openxmlformats.org/officeDocument/2006/relationships/hyperlink" Target="https://pbs.twimg.com/media/EI4TVWSXsAAWJN5.jpg" TargetMode="External" /><Relationship Id="rId19" Type="http://schemas.openxmlformats.org/officeDocument/2006/relationships/hyperlink" Target="https://pbs.twimg.com/tweet_video_thumb/EI5qy6KUEAAFvcn.jpg" TargetMode="External" /><Relationship Id="rId20" Type="http://schemas.openxmlformats.org/officeDocument/2006/relationships/hyperlink" Target="https://pbs.twimg.com/tweet_video_thumb/EI5qy6KUEAAFvcn.jpg" TargetMode="External" /><Relationship Id="rId21" Type="http://schemas.openxmlformats.org/officeDocument/2006/relationships/hyperlink" Target="https://pbs.twimg.com/tweet_video_thumb/EI5qy6KUEAAFvcn.jpg" TargetMode="External" /><Relationship Id="rId22" Type="http://schemas.openxmlformats.org/officeDocument/2006/relationships/hyperlink" Target="https://pbs.twimg.com/tweet_video_thumb/EI5qy6KUEAAFvcn.jpg" TargetMode="External" /><Relationship Id="rId23" Type="http://schemas.openxmlformats.org/officeDocument/2006/relationships/hyperlink" Target="https://pbs.twimg.com/tweet_video_thumb/EI5qy6KUEAAFvcn.jpg" TargetMode="External" /><Relationship Id="rId24" Type="http://schemas.openxmlformats.org/officeDocument/2006/relationships/hyperlink" Target="https://pbs.twimg.com/tweet_video_thumb/EI5qy6KUEAAFvcn.jpg" TargetMode="External" /><Relationship Id="rId25" Type="http://schemas.openxmlformats.org/officeDocument/2006/relationships/hyperlink" Target="https://pbs.twimg.com/tweet_video_thumb/EI5qy6KUEAAFvcn.jpg" TargetMode="External" /><Relationship Id="rId26" Type="http://schemas.openxmlformats.org/officeDocument/2006/relationships/hyperlink" Target="https://pbs.twimg.com/tweet_video_thumb/EI5qy6KUEAAFvcn.jpg" TargetMode="External" /><Relationship Id="rId27" Type="http://schemas.openxmlformats.org/officeDocument/2006/relationships/hyperlink" Target="https://pbs.twimg.com/tweet_video_thumb/EI5qy6KUEAAFvcn.jpg" TargetMode="External" /><Relationship Id="rId28" Type="http://schemas.openxmlformats.org/officeDocument/2006/relationships/hyperlink" Target="https://pbs.twimg.com/tweet_video_thumb/EI5qy6KUEAAFvcn.jpg" TargetMode="External" /><Relationship Id="rId29" Type="http://schemas.openxmlformats.org/officeDocument/2006/relationships/hyperlink" Target="https://pbs.twimg.com/tweet_video_thumb/EI5qy6KUEAAFvcn.jpg" TargetMode="External" /><Relationship Id="rId30" Type="http://schemas.openxmlformats.org/officeDocument/2006/relationships/hyperlink" Target="https://pbs.twimg.com/tweet_video_thumb/EI5qy6KUEAAFvcn.jpg" TargetMode="External" /><Relationship Id="rId31" Type="http://schemas.openxmlformats.org/officeDocument/2006/relationships/hyperlink" Target="https://pbs.twimg.com/tweet_video_thumb/EI5qy6KUEAAFvcn.jpg" TargetMode="External" /><Relationship Id="rId32" Type="http://schemas.openxmlformats.org/officeDocument/2006/relationships/hyperlink" Target="https://pbs.twimg.com/tweet_video_thumb/EI5qy6KUEAAFvcn.jpg" TargetMode="External" /><Relationship Id="rId33" Type="http://schemas.openxmlformats.org/officeDocument/2006/relationships/hyperlink" Target="https://pbs.twimg.com/tweet_video_thumb/EI5qy6KUEAAFvcn.jpg" TargetMode="External" /><Relationship Id="rId34" Type="http://schemas.openxmlformats.org/officeDocument/2006/relationships/hyperlink" Target="https://pbs.twimg.com/tweet_video_thumb/EI5qy6KUEAAFvcn.jpg" TargetMode="External" /><Relationship Id="rId35" Type="http://schemas.openxmlformats.org/officeDocument/2006/relationships/hyperlink" Target="https://pbs.twimg.com/tweet_video_thumb/EI5qy6KUEAAFvcn.jpg" TargetMode="External" /><Relationship Id="rId36" Type="http://schemas.openxmlformats.org/officeDocument/2006/relationships/hyperlink" Target="https://pbs.twimg.com/tweet_video_thumb/EI5qy6KUEAAFvcn.jpg" TargetMode="External" /><Relationship Id="rId37" Type="http://schemas.openxmlformats.org/officeDocument/2006/relationships/hyperlink" Target="https://pbs.twimg.com/tweet_video_thumb/EI5qy6KUEAAFvcn.jpg" TargetMode="External" /><Relationship Id="rId38" Type="http://schemas.openxmlformats.org/officeDocument/2006/relationships/hyperlink" Target="https://pbs.twimg.com/tweet_video_thumb/EI5qy6KUEAAFvcn.jpg" TargetMode="External" /><Relationship Id="rId39" Type="http://schemas.openxmlformats.org/officeDocument/2006/relationships/hyperlink" Target="https://pbs.twimg.com/tweet_video_thumb/EI5qy6KUEAAFvcn.jpg" TargetMode="External" /><Relationship Id="rId40" Type="http://schemas.openxmlformats.org/officeDocument/2006/relationships/hyperlink" Target="https://pbs.twimg.com/tweet_video_thumb/EI5qy6KUEAAFvcn.jpg" TargetMode="External" /><Relationship Id="rId41" Type="http://schemas.openxmlformats.org/officeDocument/2006/relationships/hyperlink" Target="https://pbs.twimg.com/tweet_video_thumb/EI5qy6KUEAAFvcn.jpg" TargetMode="External" /><Relationship Id="rId42" Type="http://schemas.openxmlformats.org/officeDocument/2006/relationships/hyperlink" Target="https://pbs.twimg.com/tweet_video_thumb/EI5qy6KUEAAFvcn.jpg" TargetMode="External" /><Relationship Id="rId43" Type="http://schemas.openxmlformats.org/officeDocument/2006/relationships/hyperlink" Target="https://pbs.twimg.com/tweet_video_thumb/EI5qy6KUEAAFvcn.jpg" TargetMode="External" /><Relationship Id="rId44" Type="http://schemas.openxmlformats.org/officeDocument/2006/relationships/hyperlink" Target="https://pbs.twimg.com/tweet_video_thumb/EI5qy6KUEAAFvcn.jpg" TargetMode="External" /><Relationship Id="rId45" Type="http://schemas.openxmlformats.org/officeDocument/2006/relationships/hyperlink" Target="https://pbs.twimg.com/tweet_video_thumb/EI5qy6KUEAAFvcn.jpg" TargetMode="External" /><Relationship Id="rId46" Type="http://schemas.openxmlformats.org/officeDocument/2006/relationships/hyperlink" Target="https://pbs.twimg.com/tweet_video_thumb/EI5qy6KUEAAFvcn.jpg" TargetMode="External" /><Relationship Id="rId47" Type="http://schemas.openxmlformats.org/officeDocument/2006/relationships/hyperlink" Target="https://pbs.twimg.com/tweet_video_thumb/EI5qy6KUEAAFvcn.jpg" TargetMode="External" /><Relationship Id="rId48" Type="http://schemas.openxmlformats.org/officeDocument/2006/relationships/hyperlink" Target="https://pbs.twimg.com/tweet_video_thumb/EI5qy6KUEAAFvcn.jpg" TargetMode="External" /><Relationship Id="rId49" Type="http://schemas.openxmlformats.org/officeDocument/2006/relationships/hyperlink" Target="https://pbs.twimg.com/tweet_video_thumb/EI5qy6KUEAAFvcn.jpg" TargetMode="External" /><Relationship Id="rId50" Type="http://schemas.openxmlformats.org/officeDocument/2006/relationships/hyperlink" Target="https://pbs.twimg.com/tweet_video_thumb/EI5qy6KUEAAFvcn.jpg" TargetMode="External" /><Relationship Id="rId51" Type="http://schemas.openxmlformats.org/officeDocument/2006/relationships/hyperlink" Target="https://pbs.twimg.com/tweet_video_thumb/EI5qy6KUEAAFvcn.jpg" TargetMode="External" /><Relationship Id="rId52" Type="http://schemas.openxmlformats.org/officeDocument/2006/relationships/hyperlink" Target="https://pbs.twimg.com/tweet_video_thumb/EI5qy6KUEAAFvcn.jpg" TargetMode="External" /><Relationship Id="rId53" Type="http://schemas.openxmlformats.org/officeDocument/2006/relationships/hyperlink" Target="https://pbs.twimg.com/tweet_video_thumb/EI5qy6KUEAAFvcn.jpg" TargetMode="External" /><Relationship Id="rId54" Type="http://schemas.openxmlformats.org/officeDocument/2006/relationships/hyperlink" Target="https://pbs.twimg.com/tweet_video_thumb/EI5qy6KUEAAFvcn.jpg" TargetMode="External" /><Relationship Id="rId55" Type="http://schemas.openxmlformats.org/officeDocument/2006/relationships/hyperlink" Target="https://pbs.twimg.com/tweet_video_thumb/EI5qy6KUEAAFvcn.jpg" TargetMode="External" /><Relationship Id="rId56" Type="http://schemas.openxmlformats.org/officeDocument/2006/relationships/hyperlink" Target="https://pbs.twimg.com/tweet_video_thumb/EI5qy6KUEAAFvcn.jpg" TargetMode="External" /><Relationship Id="rId57" Type="http://schemas.openxmlformats.org/officeDocument/2006/relationships/hyperlink" Target="https://pbs.twimg.com/tweet_video_thumb/EI5qy6KUEAAFvcn.jpg" TargetMode="External" /><Relationship Id="rId58" Type="http://schemas.openxmlformats.org/officeDocument/2006/relationships/hyperlink" Target="https://pbs.twimg.com/tweet_video_thumb/EI5qy6KUEAAFvcn.jpg" TargetMode="External" /><Relationship Id="rId59" Type="http://schemas.openxmlformats.org/officeDocument/2006/relationships/hyperlink" Target="https://pbs.twimg.com/tweet_video_thumb/EI5qy6KUEAAFvcn.jpg" TargetMode="External" /><Relationship Id="rId60" Type="http://schemas.openxmlformats.org/officeDocument/2006/relationships/hyperlink" Target="https://pbs.twimg.com/tweet_video_thumb/EI5qy6KUEAAFvcn.jpg" TargetMode="External" /><Relationship Id="rId61" Type="http://schemas.openxmlformats.org/officeDocument/2006/relationships/hyperlink" Target="https://pbs.twimg.com/tweet_video_thumb/EI5qy6KUEAAFvcn.jpg" TargetMode="External" /><Relationship Id="rId62" Type="http://schemas.openxmlformats.org/officeDocument/2006/relationships/hyperlink" Target="https://pbs.twimg.com/tweet_video_thumb/EI5qy6KUEAAFvcn.jpg" TargetMode="External" /><Relationship Id="rId63" Type="http://schemas.openxmlformats.org/officeDocument/2006/relationships/hyperlink" Target="https://pbs.twimg.com/tweet_video_thumb/EI5qy6KUEAAFvcn.jpg" TargetMode="External" /><Relationship Id="rId64" Type="http://schemas.openxmlformats.org/officeDocument/2006/relationships/hyperlink" Target="https://pbs.twimg.com/media/EI9c-5NWwAEsitG.jpg" TargetMode="External" /><Relationship Id="rId65" Type="http://schemas.openxmlformats.org/officeDocument/2006/relationships/hyperlink" Target="https://pbs.twimg.com/media/EI9c-5NWwAEsitG.jpg" TargetMode="External" /><Relationship Id="rId66" Type="http://schemas.openxmlformats.org/officeDocument/2006/relationships/hyperlink" Target="https://pbs.twimg.com/media/D-d1KLFX4AAxvWw.jpg" TargetMode="External" /><Relationship Id="rId67" Type="http://schemas.openxmlformats.org/officeDocument/2006/relationships/hyperlink" Target="https://pbs.twimg.com/media/DiMnOmsU0AAyd9l.jpg" TargetMode="External" /><Relationship Id="rId68" Type="http://schemas.openxmlformats.org/officeDocument/2006/relationships/hyperlink" Target="https://pbs.twimg.com/media/EJUZ0_xW4AAojet.jpg" TargetMode="External" /><Relationship Id="rId69" Type="http://schemas.openxmlformats.org/officeDocument/2006/relationships/hyperlink" Target="https://pbs.twimg.com/media/EJUZ0_xW4AAojet.jpg" TargetMode="External" /><Relationship Id="rId70" Type="http://schemas.openxmlformats.org/officeDocument/2006/relationships/hyperlink" Target="https://pbs.twimg.com/media/EJUZ0_xW4AAojet.jpg" TargetMode="External" /><Relationship Id="rId71" Type="http://schemas.openxmlformats.org/officeDocument/2006/relationships/hyperlink" Target="https://pbs.twimg.com/media/EI2_UUqXYAEbrqo.jpg" TargetMode="External" /><Relationship Id="rId72" Type="http://schemas.openxmlformats.org/officeDocument/2006/relationships/hyperlink" Target="https://pbs.twimg.com/media/EJV-QOVWoAAGpHr.jpg" TargetMode="External" /><Relationship Id="rId73" Type="http://schemas.openxmlformats.org/officeDocument/2006/relationships/hyperlink" Target="https://pbs.twimg.com/media/EIxie3FXsAASJxP.jpg" TargetMode="External" /><Relationship Id="rId74" Type="http://schemas.openxmlformats.org/officeDocument/2006/relationships/hyperlink" Target="http://pbs.twimg.com/profile_images/1186686931888939009/_awcLYxe_normal.jpg" TargetMode="External" /><Relationship Id="rId75" Type="http://schemas.openxmlformats.org/officeDocument/2006/relationships/hyperlink" Target="http://pbs.twimg.com/profile_images/837075770149376000/qwE7m01T_normal.jpg" TargetMode="External" /><Relationship Id="rId76" Type="http://schemas.openxmlformats.org/officeDocument/2006/relationships/hyperlink" Target="https://pbs.twimg.com/tweet_video_thumb/EI1BYKwWoAAvQVy.jpg" TargetMode="External" /><Relationship Id="rId77" Type="http://schemas.openxmlformats.org/officeDocument/2006/relationships/hyperlink" Target="http://pbs.twimg.com/profile_images/1192092914593255425/dfFFqJHQ_normal.jpg" TargetMode="External" /><Relationship Id="rId78" Type="http://schemas.openxmlformats.org/officeDocument/2006/relationships/hyperlink" Target="http://pbs.twimg.com/profile_images/719751076/ULE_Colour_Logo_normal.JPG" TargetMode="External" /><Relationship Id="rId79" Type="http://schemas.openxmlformats.org/officeDocument/2006/relationships/hyperlink" Target="http://pbs.twimg.com/profile_images/719751076/ULE_Colour_Logo_normal.JPG" TargetMode="External" /><Relationship Id="rId80" Type="http://schemas.openxmlformats.org/officeDocument/2006/relationships/hyperlink" Target="https://pbs.twimg.com/media/EIyZrhkXUAA995B.jpg" TargetMode="External" /><Relationship Id="rId81" Type="http://schemas.openxmlformats.org/officeDocument/2006/relationships/hyperlink" Target="https://pbs.twimg.com/media/EI3bgXoWoAAFkrL.jpg" TargetMode="External" /><Relationship Id="rId82" Type="http://schemas.openxmlformats.org/officeDocument/2006/relationships/hyperlink" Target="https://pbs.twimg.com/media/EI32vg5XkAAU3ow.jpg" TargetMode="External" /><Relationship Id="rId83" Type="http://schemas.openxmlformats.org/officeDocument/2006/relationships/hyperlink" Target="https://pbs.twimg.com/media/EI32vi2WoAgiEFo.jpg" TargetMode="External" /><Relationship Id="rId84" Type="http://schemas.openxmlformats.org/officeDocument/2006/relationships/hyperlink" Target="https://pbs.twimg.com/media/EI4TVWSXsAAWJN5.jpg" TargetMode="External" /><Relationship Id="rId85" Type="http://schemas.openxmlformats.org/officeDocument/2006/relationships/hyperlink" Target="http://pbs.twimg.com/profile_images/890022205849034752/rCirxhoN_normal.jpg" TargetMode="External" /><Relationship Id="rId86" Type="http://schemas.openxmlformats.org/officeDocument/2006/relationships/hyperlink" Target="https://pbs.twimg.com/tweet_video_thumb/EI5qy6KUEAAFvcn.jpg" TargetMode="External" /><Relationship Id="rId87" Type="http://schemas.openxmlformats.org/officeDocument/2006/relationships/hyperlink" Target="https://pbs.twimg.com/tweet_video_thumb/EI5qy6KUEAAFvcn.jpg" TargetMode="External" /><Relationship Id="rId88" Type="http://schemas.openxmlformats.org/officeDocument/2006/relationships/hyperlink" Target="https://pbs.twimg.com/tweet_video_thumb/EI5qy6KUEAAFvcn.jpg" TargetMode="External" /><Relationship Id="rId89" Type="http://schemas.openxmlformats.org/officeDocument/2006/relationships/hyperlink" Target="https://pbs.twimg.com/tweet_video_thumb/EI5qy6KUEAAFvcn.jpg" TargetMode="External" /><Relationship Id="rId90" Type="http://schemas.openxmlformats.org/officeDocument/2006/relationships/hyperlink" Target="https://pbs.twimg.com/tweet_video_thumb/EI5qy6KUEAAFvcn.jpg" TargetMode="External" /><Relationship Id="rId91" Type="http://schemas.openxmlformats.org/officeDocument/2006/relationships/hyperlink" Target="https://pbs.twimg.com/tweet_video_thumb/EI5qy6KUEAAFvcn.jpg" TargetMode="External" /><Relationship Id="rId92" Type="http://schemas.openxmlformats.org/officeDocument/2006/relationships/hyperlink" Target="https://pbs.twimg.com/tweet_video_thumb/EI5qy6KUEAAFvcn.jpg" TargetMode="External" /><Relationship Id="rId93" Type="http://schemas.openxmlformats.org/officeDocument/2006/relationships/hyperlink" Target="https://pbs.twimg.com/tweet_video_thumb/EI5qy6KUEAAFvcn.jpg" TargetMode="External" /><Relationship Id="rId94" Type="http://schemas.openxmlformats.org/officeDocument/2006/relationships/hyperlink" Target="https://pbs.twimg.com/tweet_video_thumb/EI5qy6KUEAAFvcn.jpg" TargetMode="External" /><Relationship Id="rId95" Type="http://schemas.openxmlformats.org/officeDocument/2006/relationships/hyperlink" Target="https://pbs.twimg.com/tweet_video_thumb/EI5qy6KUEAAFvcn.jpg" TargetMode="External" /><Relationship Id="rId96" Type="http://schemas.openxmlformats.org/officeDocument/2006/relationships/hyperlink" Target="https://pbs.twimg.com/tweet_video_thumb/EI5qy6KUEAAFvcn.jpg" TargetMode="External" /><Relationship Id="rId97" Type="http://schemas.openxmlformats.org/officeDocument/2006/relationships/hyperlink" Target="https://pbs.twimg.com/tweet_video_thumb/EI5qy6KUEAAFvcn.jpg" TargetMode="External" /><Relationship Id="rId98" Type="http://schemas.openxmlformats.org/officeDocument/2006/relationships/hyperlink" Target="https://pbs.twimg.com/tweet_video_thumb/EI5qy6KUEAAFvcn.jpg" TargetMode="External" /><Relationship Id="rId99" Type="http://schemas.openxmlformats.org/officeDocument/2006/relationships/hyperlink" Target="https://pbs.twimg.com/tweet_video_thumb/EI5qy6KUEAAFvcn.jpg" TargetMode="External" /><Relationship Id="rId100" Type="http://schemas.openxmlformats.org/officeDocument/2006/relationships/hyperlink" Target="https://pbs.twimg.com/tweet_video_thumb/EI5qy6KUEAAFvcn.jpg" TargetMode="External" /><Relationship Id="rId101" Type="http://schemas.openxmlformats.org/officeDocument/2006/relationships/hyperlink" Target="https://pbs.twimg.com/tweet_video_thumb/EI5qy6KUEAAFvcn.jpg" TargetMode="External" /><Relationship Id="rId102" Type="http://schemas.openxmlformats.org/officeDocument/2006/relationships/hyperlink" Target="https://pbs.twimg.com/tweet_video_thumb/EI5qy6KUEAAFvcn.jpg" TargetMode="External" /><Relationship Id="rId103" Type="http://schemas.openxmlformats.org/officeDocument/2006/relationships/hyperlink" Target="https://pbs.twimg.com/tweet_video_thumb/EI5qy6KUEAAFvcn.jpg" TargetMode="External" /><Relationship Id="rId104" Type="http://schemas.openxmlformats.org/officeDocument/2006/relationships/hyperlink" Target="https://pbs.twimg.com/tweet_video_thumb/EI5qy6KUEAAFvcn.jpg" TargetMode="External" /><Relationship Id="rId105" Type="http://schemas.openxmlformats.org/officeDocument/2006/relationships/hyperlink" Target="https://pbs.twimg.com/tweet_video_thumb/EI5qy6KUEAAFvcn.jpg" TargetMode="External" /><Relationship Id="rId106" Type="http://schemas.openxmlformats.org/officeDocument/2006/relationships/hyperlink" Target="https://pbs.twimg.com/tweet_video_thumb/EI5qy6KUEAAFvcn.jpg" TargetMode="External" /><Relationship Id="rId107" Type="http://schemas.openxmlformats.org/officeDocument/2006/relationships/hyperlink" Target="https://pbs.twimg.com/tweet_video_thumb/EI5qy6KUEAAFvcn.jpg" TargetMode="External" /><Relationship Id="rId108" Type="http://schemas.openxmlformats.org/officeDocument/2006/relationships/hyperlink" Target="https://pbs.twimg.com/tweet_video_thumb/EI5qy6KUEAAFvcn.jpg" TargetMode="External" /><Relationship Id="rId109" Type="http://schemas.openxmlformats.org/officeDocument/2006/relationships/hyperlink" Target="https://pbs.twimg.com/tweet_video_thumb/EI5qy6KUEAAFvcn.jpg" TargetMode="External" /><Relationship Id="rId110" Type="http://schemas.openxmlformats.org/officeDocument/2006/relationships/hyperlink" Target="https://pbs.twimg.com/tweet_video_thumb/EI5qy6KUEAAFvcn.jpg" TargetMode="External" /><Relationship Id="rId111" Type="http://schemas.openxmlformats.org/officeDocument/2006/relationships/hyperlink" Target="https://pbs.twimg.com/tweet_video_thumb/EI5qy6KUEAAFvcn.jpg" TargetMode="External" /><Relationship Id="rId112" Type="http://schemas.openxmlformats.org/officeDocument/2006/relationships/hyperlink" Target="https://pbs.twimg.com/tweet_video_thumb/EI5qy6KUEAAFvcn.jpg" TargetMode="External" /><Relationship Id="rId113" Type="http://schemas.openxmlformats.org/officeDocument/2006/relationships/hyperlink" Target="https://pbs.twimg.com/tweet_video_thumb/EI5qy6KUEAAFvcn.jpg" TargetMode="External" /><Relationship Id="rId114" Type="http://schemas.openxmlformats.org/officeDocument/2006/relationships/hyperlink" Target="https://pbs.twimg.com/tweet_video_thumb/EI5qy6KUEAAFvcn.jpg" TargetMode="External" /><Relationship Id="rId115" Type="http://schemas.openxmlformats.org/officeDocument/2006/relationships/hyperlink" Target="https://pbs.twimg.com/tweet_video_thumb/EI5qy6KUEAAFvcn.jpg" TargetMode="External" /><Relationship Id="rId116" Type="http://schemas.openxmlformats.org/officeDocument/2006/relationships/hyperlink" Target="https://pbs.twimg.com/tweet_video_thumb/EI5qy6KUEAAFvcn.jpg" TargetMode="External" /><Relationship Id="rId117" Type="http://schemas.openxmlformats.org/officeDocument/2006/relationships/hyperlink" Target="https://pbs.twimg.com/tweet_video_thumb/EI5qy6KUEAAFvcn.jpg" TargetMode="External" /><Relationship Id="rId118" Type="http://schemas.openxmlformats.org/officeDocument/2006/relationships/hyperlink" Target="https://pbs.twimg.com/tweet_video_thumb/EI5qy6KUEAAFvcn.jpg" TargetMode="External" /><Relationship Id="rId119" Type="http://schemas.openxmlformats.org/officeDocument/2006/relationships/hyperlink" Target="https://pbs.twimg.com/tweet_video_thumb/EI5qy6KUEAAFvcn.jpg" TargetMode="External" /><Relationship Id="rId120" Type="http://schemas.openxmlformats.org/officeDocument/2006/relationships/hyperlink" Target="https://pbs.twimg.com/tweet_video_thumb/EI5qy6KUEAAFvcn.jpg" TargetMode="External" /><Relationship Id="rId121" Type="http://schemas.openxmlformats.org/officeDocument/2006/relationships/hyperlink" Target="https://pbs.twimg.com/tweet_video_thumb/EI5qy6KUEAAFvcn.jpg" TargetMode="External" /><Relationship Id="rId122" Type="http://schemas.openxmlformats.org/officeDocument/2006/relationships/hyperlink" Target="https://pbs.twimg.com/tweet_video_thumb/EI5qy6KUEAAFvcn.jpg" TargetMode="External" /><Relationship Id="rId123" Type="http://schemas.openxmlformats.org/officeDocument/2006/relationships/hyperlink" Target="https://pbs.twimg.com/tweet_video_thumb/EI5qy6KUEAAFvcn.jpg" TargetMode="External" /><Relationship Id="rId124" Type="http://schemas.openxmlformats.org/officeDocument/2006/relationships/hyperlink" Target="https://pbs.twimg.com/tweet_video_thumb/EI5qy6KUEAAFvcn.jpg" TargetMode="External" /><Relationship Id="rId125" Type="http://schemas.openxmlformats.org/officeDocument/2006/relationships/hyperlink" Target="https://pbs.twimg.com/tweet_video_thumb/EI5qy6KUEAAFvcn.jpg" TargetMode="External" /><Relationship Id="rId126" Type="http://schemas.openxmlformats.org/officeDocument/2006/relationships/hyperlink" Target="https://pbs.twimg.com/tweet_video_thumb/EI5qy6KUEAAFvcn.jpg" TargetMode="External" /><Relationship Id="rId127" Type="http://schemas.openxmlformats.org/officeDocument/2006/relationships/hyperlink" Target="https://pbs.twimg.com/tweet_video_thumb/EI5qy6KUEAAFvcn.jpg" TargetMode="External" /><Relationship Id="rId128" Type="http://schemas.openxmlformats.org/officeDocument/2006/relationships/hyperlink" Target="https://pbs.twimg.com/tweet_video_thumb/EI5qy6KUEAAFvcn.jpg" TargetMode="External" /><Relationship Id="rId129" Type="http://schemas.openxmlformats.org/officeDocument/2006/relationships/hyperlink" Target="https://pbs.twimg.com/tweet_video_thumb/EI5qy6KUEAAFvcn.jpg" TargetMode="External" /><Relationship Id="rId130" Type="http://schemas.openxmlformats.org/officeDocument/2006/relationships/hyperlink" Target="https://pbs.twimg.com/tweet_video_thumb/EI5qy6KUEAAFvcn.jpg" TargetMode="External" /><Relationship Id="rId131" Type="http://schemas.openxmlformats.org/officeDocument/2006/relationships/hyperlink" Target="http://pbs.twimg.com/profile_images/964955263190159362/5irdbm7t_normal.jpg" TargetMode="External" /><Relationship Id="rId132" Type="http://schemas.openxmlformats.org/officeDocument/2006/relationships/hyperlink" Target="http://pbs.twimg.com/profile_images/1182484006673244165/nqhJFntL_normal.jpg" TargetMode="External" /><Relationship Id="rId133" Type="http://schemas.openxmlformats.org/officeDocument/2006/relationships/hyperlink" Target="http://pbs.twimg.com/profile_images/964955263190159362/5irdbm7t_normal.jpg" TargetMode="External" /><Relationship Id="rId134" Type="http://schemas.openxmlformats.org/officeDocument/2006/relationships/hyperlink" Target="http://pbs.twimg.com/profile_images/1182484006673244165/nqhJFntL_normal.jpg" TargetMode="External" /><Relationship Id="rId135" Type="http://schemas.openxmlformats.org/officeDocument/2006/relationships/hyperlink" Target="http://pbs.twimg.com/profile_images/964955263190159362/5irdbm7t_normal.jpg" TargetMode="External" /><Relationship Id="rId136" Type="http://schemas.openxmlformats.org/officeDocument/2006/relationships/hyperlink" Target="http://pbs.twimg.com/profile_images/1182484006673244165/nqhJFntL_normal.jpg" TargetMode="External" /><Relationship Id="rId137" Type="http://schemas.openxmlformats.org/officeDocument/2006/relationships/hyperlink" Target="http://pbs.twimg.com/profile_images/964955263190159362/5irdbm7t_normal.jpg" TargetMode="External" /><Relationship Id="rId138" Type="http://schemas.openxmlformats.org/officeDocument/2006/relationships/hyperlink" Target="http://pbs.twimg.com/profile_images/1182484006673244165/nqhJFntL_normal.jpg" TargetMode="External" /><Relationship Id="rId139" Type="http://schemas.openxmlformats.org/officeDocument/2006/relationships/hyperlink" Target="http://pbs.twimg.com/profile_images/964955263190159362/5irdbm7t_normal.jpg" TargetMode="External" /><Relationship Id="rId140" Type="http://schemas.openxmlformats.org/officeDocument/2006/relationships/hyperlink" Target="http://pbs.twimg.com/profile_images/1182484006673244165/nqhJFntL_normal.jpg" TargetMode="External" /><Relationship Id="rId141" Type="http://schemas.openxmlformats.org/officeDocument/2006/relationships/hyperlink" Target="http://pbs.twimg.com/profile_images/964955263190159362/5irdbm7t_normal.jpg" TargetMode="External" /><Relationship Id="rId142" Type="http://schemas.openxmlformats.org/officeDocument/2006/relationships/hyperlink" Target="http://pbs.twimg.com/profile_images/1182484006673244165/nqhJFntL_normal.jpg" TargetMode="External" /><Relationship Id="rId143" Type="http://schemas.openxmlformats.org/officeDocument/2006/relationships/hyperlink" Target="http://pbs.twimg.com/profile_images/964955263190159362/5irdbm7t_normal.jpg" TargetMode="External" /><Relationship Id="rId144" Type="http://schemas.openxmlformats.org/officeDocument/2006/relationships/hyperlink" Target="http://pbs.twimg.com/profile_images/1182484006673244165/nqhJFntL_normal.jpg" TargetMode="External" /><Relationship Id="rId145" Type="http://schemas.openxmlformats.org/officeDocument/2006/relationships/hyperlink" Target="http://pbs.twimg.com/profile_images/964955263190159362/5irdbm7t_normal.jpg" TargetMode="External" /><Relationship Id="rId146" Type="http://schemas.openxmlformats.org/officeDocument/2006/relationships/hyperlink" Target="http://pbs.twimg.com/profile_images/1182484006673244165/nqhJFntL_normal.jpg" TargetMode="External" /><Relationship Id="rId147" Type="http://schemas.openxmlformats.org/officeDocument/2006/relationships/hyperlink" Target="http://pbs.twimg.com/profile_images/964955263190159362/5irdbm7t_normal.jpg" TargetMode="External" /><Relationship Id="rId148" Type="http://schemas.openxmlformats.org/officeDocument/2006/relationships/hyperlink" Target="http://pbs.twimg.com/profile_images/1182484006673244165/nqhJFntL_normal.jpg" TargetMode="External" /><Relationship Id="rId149" Type="http://schemas.openxmlformats.org/officeDocument/2006/relationships/hyperlink" Target="http://pbs.twimg.com/profile_images/964955263190159362/5irdbm7t_normal.jpg" TargetMode="External" /><Relationship Id="rId150" Type="http://schemas.openxmlformats.org/officeDocument/2006/relationships/hyperlink" Target="http://pbs.twimg.com/profile_images/1182484006673244165/nqhJFntL_normal.jpg" TargetMode="External" /><Relationship Id="rId151" Type="http://schemas.openxmlformats.org/officeDocument/2006/relationships/hyperlink" Target="http://pbs.twimg.com/profile_images/964955263190159362/5irdbm7t_normal.jpg" TargetMode="External" /><Relationship Id="rId152" Type="http://schemas.openxmlformats.org/officeDocument/2006/relationships/hyperlink" Target="http://pbs.twimg.com/profile_images/1182484006673244165/nqhJFntL_normal.jpg" TargetMode="External" /><Relationship Id="rId153" Type="http://schemas.openxmlformats.org/officeDocument/2006/relationships/hyperlink" Target="http://pbs.twimg.com/profile_images/964955263190159362/5irdbm7t_normal.jpg" TargetMode="External" /><Relationship Id="rId154" Type="http://schemas.openxmlformats.org/officeDocument/2006/relationships/hyperlink" Target="http://pbs.twimg.com/profile_images/1182484006673244165/nqhJFntL_normal.jpg" TargetMode="External" /><Relationship Id="rId155" Type="http://schemas.openxmlformats.org/officeDocument/2006/relationships/hyperlink" Target="http://pbs.twimg.com/profile_images/964955263190159362/5irdbm7t_normal.jpg" TargetMode="External" /><Relationship Id="rId156" Type="http://schemas.openxmlformats.org/officeDocument/2006/relationships/hyperlink" Target="http://pbs.twimg.com/profile_images/1182484006673244165/nqhJFntL_normal.jpg" TargetMode="External" /><Relationship Id="rId157" Type="http://schemas.openxmlformats.org/officeDocument/2006/relationships/hyperlink" Target="http://pbs.twimg.com/profile_images/964955263190159362/5irdbm7t_normal.jpg" TargetMode="External" /><Relationship Id="rId158" Type="http://schemas.openxmlformats.org/officeDocument/2006/relationships/hyperlink" Target="http://pbs.twimg.com/profile_images/1182484006673244165/nqhJFntL_normal.jpg" TargetMode="External" /><Relationship Id="rId159" Type="http://schemas.openxmlformats.org/officeDocument/2006/relationships/hyperlink" Target="http://pbs.twimg.com/profile_images/964955263190159362/5irdbm7t_normal.jpg" TargetMode="External" /><Relationship Id="rId160" Type="http://schemas.openxmlformats.org/officeDocument/2006/relationships/hyperlink" Target="http://pbs.twimg.com/profile_images/1182484006673244165/nqhJFntL_normal.jpg" TargetMode="External" /><Relationship Id="rId161" Type="http://schemas.openxmlformats.org/officeDocument/2006/relationships/hyperlink" Target="http://pbs.twimg.com/profile_images/964955263190159362/5irdbm7t_normal.jpg" TargetMode="External" /><Relationship Id="rId162" Type="http://schemas.openxmlformats.org/officeDocument/2006/relationships/hyperlink" Target="http://pbs.twimg.com/profile_images/1182484006673244165/nqhJFntL_normal.jpg" TargetMode="External" /><Relationship Id="rId163" Type="http://schemas.openxmlformats.org/officeDocument/2006/relationships/hyperlink" Target="http://pbs.twimg.com/profile_images/964955263190159362/5irdbm7t_normal.jpg" TargetMode="External" /><Relationship Id="rId164" Type="http://schemas.openxmlformats.org/officeDocument/2006/relationships/hyperlink" Target="http://pbs.twimg.com/profile_images/1182484006673244165/nqhJFntL_normal.jpg" TargetMode="External" /><Relationship Id="rId165" Type="http://schemas.openxmlformats.org/officeDocument/2006/relationships/hyperlink" Target="http://pbs.twimg.com/profile_images/964955263190159362/5irdbm7t_normal.jpg" TargetMode="External" /><Relationship Id="rId166" Type="http://schemas.openxmlformats.org/officeDocument/2006/relationships/hyperlink" Target="http://pbs.twimg.com/profile_images/1182484006673244165/nqhJFntL_normal.jpg" TargetMode="External" /><Relationship Id="rId167" Type="http://schemas.openxmlformats.org/officeDocument/2006/relationships/hyperlink" Target="http://pbs.twimg.com/profile_images/964955263190159362/5irdbm7t_normal.jpg" TargetMode="External" /><Relationship Id="rId168" Type="http://schemas.openxmlformats.org/officeDocument/2006/relationships/hyperlink" Target="http://pbs.twimg.com/profile_images/1182484006673244165/nqhJFntL_normal.jpg" TargetMode="External" /><Relationship Id="rId169" Type="http://schemas.openxmlformats.org/officeDocument/2006/relationships/hyperlink" Target="http://pbs.twimg.com/profile_images/964955263190159362/5irdbm7t_normal.jpg" TargetMode="External" /><Relationship Id="rId170" Type="http://schemas.openxmlformats.org/officeDocument/2006/relationships/hyperlink" Target="http://pbs.twimg.com/profile_images/1182484006673244165/nqhJFntL_normal.jpg" TargetMode="External" /><Relationship Id="rId171" Type="http://schemas.openxmlformats.org/officeDocument/2006/relationships/hyperlink" Target="http://pbs.twimg.com/profile_images/964955263190159362/5irdbm7t_normal.jpg" TargetMode="External" /><Relationship Id="rId172" Type="http://schemas.openxmlformats.org/officeDocument/2006/relationships/hyperlink" Target="http://pbs.twimg.com/profile_images/1182484006673244165/nqhJFntL_normal.jpg" TargetMode="External" /><Relationship Id="rId173" Type="http://schemas.openxmlformats.org/officeDocument/2006/relationships/hyperlink" Target="http://pbs.twimg.com/profile_images/964955263190159362/5irdbm7t_normal.jpg" TargetMode="External" /><Relationship Id="rId174" Type="http://schemas.openxmlformats.org/officeDocument/2006/relationships/hyperlink" Target="http://pbs.twimg.com/profile_images/1182484006673244165/nqhJFntL_normal.jpg" TargetMode="External" /><Relationship Id="rId175" Type="http://schemas.openxmlformats.org/officeDocument/2006/relationships/hyperlink" Target="http://pbs.twimg.com/profile_images/964955263190159362/5irdbm7t_normal.jpg" TargetMode="External" /><Relationship Id="rId176" Type="http://schemas.openxmlformats.org/officeDocument/2006/relationships/hyperlink" Target="http://pbs.twimg.com/profile_images/1182484006673244165/nqhJFntL_normal.jpg" TargetMode="External" /><Relationship Id="rId177" Type="http://schemas.openxmlformats.org/officeDocument/2006/relationships/hyperlink" Target="http://pbs.twimg.com/profile_images/964955263190159362/5irdbm7t_normal.jpg" TargetMode="External" /><Relationship Id="rId178" Type="http://schemas.openxmlformats.org/officeDocument/2006/relationships/hyperlink" Target="http://pbs.twimg.com/profile_images/1182484006673244165/nqhJFntL_normal.jpg" TargetMode="External" /><Relationship Id="rId179" Type="http://schemas.openxmlformats.org/officeDocument/2006/relationships/hyperlink" Target="http://pbs.twimg.com/profile_images/964955263190159362/5irdbm7t_normal.jpg" TargetMode="External" /><Relationship Id="rId180" Type="http://schemas.openxmlformats.org/officeDocument/2006/relationships/hyperlink" Target="http://pbs.twimg.com/profile_images/1182484006673244165/nqhJFntL_normal.jpg" TargetMode="External" /><Relationship Id="rId181" Type="http://schemas.openxmlformats.org/officeDocument/2006/relationships/hyperlink" Target="http://pbs.twimg.com/profile_images/964955263190159362/5irdbm7t_normal.jpg" TargetMode="External" /><Relationship Id="rId182" Type="http://schemas.openxmlformats.org/officeDocument/2006/relationships/hyperlink" Target="http://pbs.twimg.com/profile_images/1182484006673244165/nqhJFntL_normal.jpg" TargetMode="External" /><Relationship Id="rId183" Type="http://schemas.openxmlformats.org/officeDocument/2006/relationships/hyperlink" Target="http://pbs.twimg.com/profile_images/964955263190159362/5irdbm7t_normal.jpg" TargetMode="External" /><Relationship Id="rId184" Type="http://schemas.openxmlformats.org/officeDocument/2006/relationships/hyperlink" Target="http://pbs.twimg.com/profile_images/1182484006673244165/nqhJFntL_normal.jpg" TargetMode="External" /><Relationship Id="rId185" Type="http://schemas.openxmlformats.org/officeDocument/2006/relationships/hyperlink" Target="http://pbs.twimg.com/profile_images/964955263190159362/5irdbm7t_normal.jpg" TargetMode="External" /><Relationship Id="rId186" Type="http://schemas.openxmlformats.org/officeDocument/2006/relationships/hyperlink" Target="http://pbs.twimg.com/profile_images/1182484006673244165/nqhJFntL_normal.jpg" TargetMode="External" /><Relationship Id="rId187" Type="http://schemas.openxmlformats.org/officeDocument/2006/relationships/hyperlink" Target="http://pbs.twimg.com/profile_images/964955263190159362/5irdbm7t_normal.jpg" TargetMode="External" /><Relationship Id="rId188" Type="http://schemas.openxmlformats.org/officeDocument/2006/relationships/hyperlink" Target="http://pbs.twimg.com/profile_images/1182484006673244165/nqhJFntL_normal.jpg" TargetMode="External" /><Relationship Id="rId189" Type="http://schemas.openxmlformats.org/officeDocument/2006/relationships/hyperlink" Target="http://pbs.twimg.com/profile_images/964955263190159362/5irdbm7t_normal.jpg" TargetMode="External" /><Relationship Id="rId190" Type="http://schemas.openxmlformats.org/officeDocument/2006/relationships/hyperlink" Target="http://pbs.twimg.com/profile_images/1182484006673244165/nqhJFntL_normal.jpg" TargetMode="External" /><Relationship Id="rId191" Type="http://schemas.openxmlformats.org/officeDocument/2006/relationships/hyperlink" Target="http://pbs.twimg.com/profile_images/964955263190159362/5irdbm7t_normal.jpg" TargetMode="External" /><Relationship Id="rId192" Type="http://schemas.openxmlformats.org/officeDocument/2006/relationships/hyperlink" Target="http://pbs.twimg.com/profile_images/1182484006673244165/nqhJFntL_normal.jpg" TargetMode="External" /><Relationship Id="rId193" Type="http://schemas.openxmlformats.org/officeDocument/2006/relationships/hyperlink" Target="http://pbs.twimg.com/profile_images/964955263190159362/5irdbm7t_normal.jpg" TargetMode="External" /><Relationship Id="rId194" Type="http://schemas.openxmlformats.org/officeDocument/2006/relationships/hyperlink" Target="http://pbs.twimg.com/profile_images/1182484006673244165/nqhJFntL_normal.jpg" TargetMode="External" /><Relationship Id="rId195" Type="http://schemas.openxmlformats.org/officeDocument/2006/relationships/hyperlink" Target="http://pbs.twimg.com/profile_images/964955263190159362/5irdbm7t_normal.jpg" TargetMode="External" /><Relationship Id="rId196" Type="http://schemas.openxmlformats.org/officeDocument/2006/relationships/hyperlink" Target="http://pbs.twimg.com/profile_images/1182484006673244165/nqhJFntL_normal.jpg" TargetMode="External" /><Relationship Id="rId197" Type="http://schemas.openxmlformats.org/officeDocument/2006/relationships/hyperlink" Target="http://pbs.twimg.com/profile_images/964955263190159362/5irdbm7t_normal.jpg" TargetMode="External" /><Relationship Id="rId198" Type="http://schemas.openxmlformats.org/officeDocument/2006/relationships/hyperlink" Target="http://pbs.twimg.com/profile_images/1182484006673244165/nqhJFntL_normal.jpg" TargetMode="External" /><Relationship Id="rId199" Type="http://schemas.openxmlformats.org/officeDocument/2006/relationships/hyperlink" Target="http://pbs.twimg.com/profile_images/964955263190159362/5irdbm7t_normal.jpg" TargetMode="External" /><Relationship Id="rId200" Type="http://schemas.openxmlformats.org/officeDocument/2006/relationships/hyperlink" Target="http://pbs.twimg.com/profile_images/1182484006673244165/nqhJFntL_normal.jpg" TargetMode="External" /><Relationship Id="rId201" Type="http://schemas.openxmlformats.org/officeDocument/2006/relationships/hyperlink" Target="http://pbs.twimg.com/profile_images/964955263190159362/5irdbm7t_normal.jpg" TargetMode="External" /><Relationship Id="rId202" Type="http://schemas.openxmlformats.org/officeDocument/2006/relationships/hyperlink" Target="http://pbs.twimg.com/profile_images/1182484006673244165/nqhJFntL_normal.jpg" TargetMode="External" /><Relationship Id="rId203" Type="http://schemas.openxmlformats.org/officeDocument/2006/relationships/hyperlink" Target="http://pbs.twimg.com/profile_images/964955263190159362/5irdbm7t_normal.jpg" TargetMode="External" /><Relationship Id="rId204" Type="http://schemas.openxmlformats.org/officeDocument/2006/relationships/hyperlink" Target="http://pbs.twimg.com/profile_images/1182484006673244165/nqhJFntL_normal.jpg" TargetMode="External" /><Relationship Id="rId205" Type="http://schemas.openxmlformats.org/officeDocument/2006/relationships/hyperlink" Target="http://pbs.twimg.com/profile_images/964955263190159362/5irdbm7t_normal.jpg" TargetMode="External" /><Relationship Id="rId206" Type="http://schemas.openxmlformats.org/officeDocument/2006/relationships/hyperlink" Target="http://pbs.twimg.com/profile_images/1182484006673244165/nqhJFntL_normal.jpg" TargetMode="External" /><Relationship Id="rId207" Type="http://schemas.openxmlformats.org/officeDocument/2006/relationships/hyperlink" Target="http://pbs.twimg.com/profile_images/964955263190159362/5irdbm7t_normal.jpg" TargetMode="External" /><Relationship Id="rId208" Type="http://schemas.openxmlformats.org/officeDocument/2006/relationships/hyperlink" Target="http://pbs.twimg.com/profile_images/964955263190159362/5irdbm7t_normal.jpg" TargetMode="External" /><Relationship Id="rId209" Type="http://schemas.openxmlformats.org/officeDocument/2006/relationships/hyperlink" Target="http://pbs.twimg.com/profile_images/964955263190159362/5irdbm7t_normal.jpg" TargetMode="External" /><Relationship Id="rId210" Type="http://schemas.openxmlformats.org/officeDocument/2006/relationships/hyperlink" Target="http://pbs.twimg.com/profile_images/964955263190159362/5irdbm7t_normal.jpg" TargetMode="External" /><Relationship Id="rId211" Type="http://schemas.openxmlformats.org/officeDocument/2006/relationships/hyperlink" Target="http://pbs.twimg.com/profile_images/964955263190159362/5irdbm7t_normal.jpg" TargetMode="External" /><Relationship Id="rId212" Type="http://schemas.openxmlformats.org/officeDocument/2006/relationships/hyperlink" Target="http://pbs.twimg.com/profile_images/964955263190159362/5irdbm7t_normal.jpg" TargetMode="External" /><Relationship Id="rId213" Type="http://schemas.openxmlformats.org/officeDocument/2006/relationships/hyperlink" Target="http://pbs.twimg.com/profile_images/964955263190159362/5irdbm7t_normal.jpg" TargetMode="External" /><Relationship Id="rId214" Type="http://schemas.openxmlformats.org/officeDocument/2006/relationships/hyperlink" Target="http://pbs.twimg.com/profile_images/1182484006673244165/nqhJFntL_normal.jpg" TargetMode="External" /><Relationship Id="rId215" Type="http://schemas.openxmlformats.org/officeDocument/2006/relationships/hyperlink" Target="http://pbs.twimg.com/profile_images/1182484006673244165/nqhJFntL_normal.jpg" TargetMode="External" /><Relationship Id="rId216" Type="http://schemas.openxmlformats.org/officeDocument/2006/relationships/hyperlink" Target="http://pbs.twimg.com/profile_images/1182484006673244165/nqhJFntL_normal.jpg" TargetMode="External" /><Relationship Id="rId217" Type="http://schemas.openxmlformats.org/officeDocument/2006/relationships/hyperlink" Target="http://pbs.twimg.com/profile_images/1182484006673244165/nqhJFntL_normal.jpg" TargetMode="External" /><Relationship Id="rId218" Type="http://schemas.openxmlformats.org/officeDocument/2006/relationships/hyperlink" Target="http://pbs.twimg.com/profile_images/1182484006673244165/nqhJFntL_normal.jpg" TargetMode="External" /><Relationship Id="rId219" Type="http://schemas.openxmlformats.org/officeDocument/2006/relationships/hyperlink" Target="http://pbs.twimg.com/profile_images/1182484006673244165/nqhJFntL_normal.jpg" TargetMode="External" /><Relationship Id="rId220" Type="http://schemas.openxmlformats.org/officeDocument/2006/relationships/hyperlink" Target="http://pbs.twimg.com/profile_images/1182484006673244165/nqhJFntL_normal.jpg" TargetMode="External" /><Relationship Id="rId221" Type="http://schemas.openxmlformats.org/officeDocument/2006/relationships/hyperlink" Target="http://pbs.twimg.com/profile_images/1182484006673244165/nqhJFntL_normal.jpg" TargetMode="External" /><Relationship Id="rId222" Type="http://schemas.openxmlformats.org/officeDocument/2006/relationships/hyperlink" Target="https://pbs.twimg.com/media/EI9c-5NWwAEsitG.jpg" TargetMode="External" /><Relationship Id="rId223" Type="http://schemas.openxmlformats.org/officeDocument/2006/relationships/hyperlink" Target="https://pbs.twimg.com/media/EI9c-5NWwAEsitG.jpg" TargetMode="External" /><Relationship Id="rId224" Type="http://schemas.openxmlformats.org/officeDocument/2006/relationships/hyperlink" Target="http://abs.twimg.com/sticky/default_profile_images/default_profile_normal.png" TargetMode="External" /><Relationship Id="rId225" Type="http://schemas.openxmlformats.org/officeDocument/2006/relationships/hyperlink" Target="http://abs.twimg.com/sticky/default_profile_images/default_profile_normal.png" TargetMode="External" /><Relationship Id="rId226" Type="http://schemas.openxmlformats.org/officeDocument/2006/relationships/hyperlink" Target="http://abs.twimg.com/sticky/default_profile_images/default_profile_normal.png" TargetMode="External" /><Relationship Id="rId227" Type="http://schemas.openxmlformats.org/officeDocument/2006/relationships/hyperlink" Target="http://abs.twimg.com/sticky/default_profile_images/default_profile_normal.png" TargetMode="External" /><Relationship Id="rId228" Type="http://schemas.openxmlformats.org/officeDocument/2006/relationships/hyperlink" Target="https://pbs.twimg.com/media/D-d1KLFX4AAxvWw.jpg" TargetMode="External" /><Relationship Id="rId229" Type="http://schemas.openxmlformats.org/officeDocument/2006/relationships/hyperlink" Target="http://pbs.twimg.com/profile_images/1091870448823033858/HSLSxcbS_normal.jpg" TargetMode="External" /><Relationship Id="rId230" Type="http://schemas.openxmlformats.org/officeDocument/2006/relationships/hyperlink" Target="http://pbs.twimg.com/profile_images/1091870448823033858/HSLSxcbS_normal.jpg" TargetMode="External" /><Relationship Id="rId231" Type="http://schemas.openxmlformats.org/officeDocument/2006/relationships/hyperlink" Target="http://pbs.twimg.com/profile_images/1188829806059651072/KYoH7gJZ_normal.jpg" TargetMode="External" /><Relationship Id="rId232" Type="http://schemas.openxmlformats.org/officeDocument/2006/relationships/hyperlink" Target="http://pbs.twimg.com/profile_images/1188829806059651072/KYoH7gJZ_normal.jpg" TargetMode="External" /><Relationship Id="rId233" Type="http://schemas.openxmlformats.org/officeDocument/2006/relationships/hyperlink" Target="http://pbs.twimg.com/profile_images/757923103007707136/30XAQLzL_normal.jpg" TargetMode="External" /><Relationship Id="rId234" Type="http://schemas.openxmlformats.org/officeDocument/2006/relationships/hyperlink" Target="http://pbs.twimg.com/profile_images/757923103007707136/30XAQLzL_normal.jpg" TargetMode="External" /><Relationship Id="rId235" Type="http://schemas.openxmlformats.org/officeDocument/2006/relationships/hyperlink" Target="https://pbs.twimg.com/media/DiMnOmsU0AAyd9l.jpg" TargetMode="External" /><Relationship Id="rId236" Type="http://schemas.openxmlformats.org/officeDocument/2006/relationships/hyperlink" Target="http://pbs.twimg.com/profile_images/693608454099841024/djWzwzzg_normal.jpg" TargetMode="External" /><Relationship Id="rId237" Type="http://schemas.openxmlformats.org/officeDocument/2006/relationships/hyperlink" Target="http://pbs.twimg.com/profile_images/930755042524762113/jB-T2W50_normal.jpg" TargetMode="External" /><Relationship Id="rId238" Type="http://schemas.openxmlformats.org/officeDocument/2006/relationships/hyperlink" Target="http://pbs.twimg.com/profile_images/930755042524762113/jB-T2W50_normal.jpg" TargetMode="External" /><Relationship Id="rId239" Type="http://schemas.openxmlformats.org/officeDocument/2006/relationships/hyperlink" Target="http://pbs.twimg.com/profile_images/930755042524762113/jB-T2W50_normal.jpg" TargetMode="External" /><Relationship Id="rId240" Type="http://schemas.openxmlformats.org/officeDocument/2006/relationships/hyperlink" Target="http://pbs.twimg.com/profile_images/805463029164994564/fUK_sB0t_normal.jpg" TargetMode="External" /><Relationship Id="rId241" Type="http://schemas.openxmlformats.org/officeDocument/2006/relationships/hyperlink" Target="http://pbs.twimg.com/profile_images/805463029164994564/fUK_sB0t_normal.jpg" TargetMode="External" /><Relationship Id="rId242" Type="http://schemas.openxmlformats.org/officeDocument/2006/relationships/hyperlink" Target="http://pbs.twimg.com/profile_images/805463029164994564/fUK_sB0t_normal.jpg" TargetMode="External" /><Relationship Id="rId243" Type="http://schemas.openxmlformats.org/officeDocument/2006/relationships/hyperlink" Target="http://pbs.twimg.com/profile_images/805463029164994564/fUK_sB0t_normal.jpg" TargetMode="External" /><Relationship Id="rId244" Type="http://schemas.openxmlformats.org/officeDocument/2006/relationships/hyperlink" Target="http://pbs.twimg.com/profile_images/1138895766875967488/BdF3kgM5_normal.jpg" TargetMode="External" /><Relationship Id="rId245" Type="http://schemas.openxmlformats.org/officeDocument/2006/relationships/hyperlink" Target="http://pbs.twimg.com/profile_images/1036866471232557056/NYHguy7t_normal.jpg" TargetMode="External" /><Relationship Id="rId246" Type="http://schemas.openxmlformats.org/officeDocument/2006/relationships/hyperlink" Target="http://pbs.twimg.com/profile_images/1168260991475490816/jS6x2o2l_normal.jpg" TargetMode="External" /><Relationship Id="rId247" Type="http://schemas.openxmlformats.org/officeDocument/2006/relationships/hyperlink" Target="http://pbs.twimg.com/profile_images/1058075293389328395/bsPTg94m_normal.jpg" TargetMode="External" /><Relationship Id="rId248" Type="http://schemas.openxmlformats.org/officeDocument/2006/relationships/hyperlink" Target="http://pbs.twimg.com/profile_images/1137910794904100864/RqESFQ_u_normal.jpg" TargetMode="External" /><Relationship Id="rId249" Type="http://schemas.openxmlformats.org/officeDocument/2006/relationships/hyperlink" Target="http://pbs.twimg.com/profile_images/1153565303890206720/UwzwpHNz_normal.jpg" TargetMode="External" /><Relationship Id="rId250" Type="http://schemas.openxmlformats.org/officeDocument/2006/relationships/hyperlink" Target="https://pbs.twimg.com/media/EJUZ0_xW4AAojet.jpg" TargetMode="External" /><Relationship Id="rId251" Type="http://schemas.openxmlformats.org/officeDocument/2006/relationships/hyperlink" Target="https://pbs.twimg.com/media/EJUZ0_xW4AAojet.jpg" TargetMode="External" /><Relationship Id="rId252" Type="http://schemas.openxmlformats.org/officeDocument/2006/relationships/hyperlink" Target="https://pbs.twimg.com/media/EJUZ0_xW4AAojet.jpg" TargetMode="External" /><Relationship Id="rId253" Type="http://schemas.openxmlformats.org/officeDocument/2006/relationships/hyperlink" Target="http://pbs.twimg.com/profile_images/1184571527540465667/VQ4GCm17_normal.jpg" TargetMode="External" /><Relationship Id="rId254" Type="http://schemas.openxmlformats.org/officeDocument/2006/relationships/hyperlink" Target="http://pbs.twimg.com/profile_images/1184571527540465667/VQ4GCm17_normal.jpg" TargetMode="External" /><Relationship Id="rId255" Type="http://schemas.openxmlformats.org/officeDocument/2006/relationships/hyperlink" Target="http://pbs.twimg.com/profile_images/1181707507649130496/Pc577BXz_normal.jpg" TargetMode="External" /><Relationship Id="rId256" Type="http://schemas.openxmlformats.org/officeDocument/2006/relationships/hyperlink" Target="http://pbs.twimg.com/profile_images/1181707507649130496/Pc577BXz_normal.jpg" TargetMode="External" /><Relationship Id="rId257" Type="http://schemas.openxmlformats.org/officeDocument/2006/relationships/hyperlink" Target="http://pbs.twimg.com/profile_images/1181707507649130496/Pc577BXz_normal.jpg" TargetMode="External" /><Relationship Id="rId258" Type="http://schemas.openxmlformats.org/officeDocument/2006/relationships/hyperlink" Target="http://abs.twimg.com/sticky/default_profile_images/default_profile_normal.png" TargetMode="External" /><Relationship Id="rId259" Type="http://schemas.openxmlformats.org/officeDocument/2006/relationships/hyperlink" Target="http://abs.twimg.com/sticky/default_profile_images/default_profile_normal.png" TargetMode="External" /><Relationship Id="rId260" Type="http://schemas.openxmlformats.org/officeDocument/2006/relationships/hyperlink" Target="http://abs.twimg.com/sticky/default_profile_images/default_profile_normal.png" TargetMode="External" /><Relationship Id="rId261" Type="http://schemas.openxmlformats.org/officeDocument/2006/relationships/hyperlink" Target="http://pbs.twimg.com/profile_images/1194065223650435072/j2KRY3-T_normal.jpg" TargetMode="External" /><Relationship Id="rId262" Type="http://schemas.openxmlformats.org/officeDocument/2006/relationships/hyperlink" Target="http://pbs.twimg.com/profile_images/1004688460869877760/pH1QGgZp_normal.jpg" TargetMode="External" /><Relationship Id="rId263" Type="http://schemas.openxmlformats.org/officeDocument/2006/relationships/hyperlink" Target="http://pbs.twimg.com/profile_images/1185917535654428672/Aw2ICP2H_normal.jpg" TargetMode="External" /><Relationship Id="rId264" Type="http://schemas.openxmlformats.org/officeDocument/2006/relationships/hyperlink" Target="http://pbs.twimg.com/profile_images/616355740387799041/Id7uXQoF_normal.png" TargetMode="External" /><Relationship Id="rId265" Type="http://schemas.openxmlformats.org/officeDocument/2006/relationships/hyperlink" Target="https://pbs.twimg.com/media/EI2_UUqXYAEbrqo.jpg" TargetMode="External" /><Relationship Id="rId266" Type="http://schemas.openxmlformats.org/officeDocument/2006/relationships/hyperlink" Target="https://pbs.twimg.com/media/EJV-QOVWoAAGpHr.jpg" TargetMode="External" /><Relationship Id="rId267" Type="http://schemas.openxmlformats.org/officeDocument/2006/relationships/hyperlink" Target="http://pbs.twimg.com/profile_images/1133401975700250624/-5Pab0-y_normal.jpg" TargetMode="External" /><Relationship Id="rId268" Type="http://schemas.openxmlformats.org/officeDocument/2006/relationships/hyperlink" Target="http://pbs.twimg.com/profile_images/1186424203869900800/v75KFdvu_normal.jpg" TargetMode="External" /><Relationship Id="rId269" Type="http://schemas.openxmlformats.org/officeDocument/2006/relationships/hyperlink" Target="https://twitter.com/fergdevins/status/1192436292635766787" TargetMode="External" /><Relationship Id="rId270" Type="http://schemas.openxmlformats.org/officeDocument/2006/relationships/hyperlink" Target="https://twitter.com/thereal_mikebsr/status/1192529074180304898" TargetMode="External" /><Relationship Id="rId271" Type="http://schemas.openxmlformats.org/officeDocument/2006/relationships/hyperlink" Target="https://twitter.com/sleepinggiant/status/1192584234377998337" TargetMode="External" /><Relationship Id="rId272" Type="http://schemas.openxmlformats.org/officeDocument/2006/relationships/hyperlink" Target="https://twitter.com/curiousthats/status/1192681371321454592" TargetMode="External" /><Relationship Id="rId273" Type="http://schemas.openxmlformats.org/officeDocument/2006/relationships/hyperlink" Target="https://twitter.com/justinbradley79/status/1192683812083437568" TargetMode="External" /><Relationship Id="rId274" Type="http://schemas.openxmlformats.org/officeDocument/2006/relationships/hyperlink" Target="https://twitter.com/uniquelives/status/1192887382414106625" TargetMode="External" /><Relationship Id="rId275" Type="http://schemas.openxmlformats.org/officeDocument/2006/relationships/hyperlink" Target="https://twitter.com/uniquelives/status/1192887382414106625" TargetMode="External" /><Relationship Id="rId276" Type="http://schemas.openxmlformats.org/officeDocument/2006/relationships/hyperlink" Target="https://twitter.com/sleepinggianttn/status/1192496976803303425" TargetMode="External" /><Relationship Id="rId277" Type="http://schemas.openxmlformats.org/officeDocument/2006/relationships/hyperlink" Target="https://twitter.com/sleepinggianttn/status/1192850827687403520" TargetMode="External" /><Relationship Id="rId278" Type="http://schemas.openxmlformats.org/officeDocument/2006/relationships/hyperlink" Target="https://twitter.com/sleepinggianttn/status/1192880774657298434" TargetMode="External" /><Relationship Id="rId279" Type="http://schemas.openxmlformats.org/officeDocument/2006/relationships/hyperlink" Target="https://twitter.com/sleepinggianttn/status/1192880775617744896" TargetMode="External" /><Relationship Id="rId280" Type="http://schemas.openxmlformats.org/officeDocument/2006/relationships/hyperlink" Target="https://twitter.com/sleepinggianttn/status/1192912211196465158" TargetMode="External" /><Relationship Id="rId281" Type="http://schemas.openxmlformats.org/officeDocument/2006/relationships/hyperlink" Target="https://twitter.com/fauxfleck/status/1193211210063323145" TargetMode="External" /><Relationship Id="rId282" Type="http://schemas.openxmlformats.org/officeDocument/2006/relationships/hyperlink" Target="https://twitter.com/you_lookingatme/status/1193008381394472960" TargetMode="External" /><Relationship Id="rId283" Type="http://schemas.openxmlformats.org/officeDocument/2006/relationships/hyperlink" Target="https://twitter.com/you_lookingatme/status/1193008381394472960" TargetMode="External" /><Relationship Id="rId284" Type="http://schemas.openxmlformats.org/officeDocument/2006/relationships/hyperlink" Target="https://twitter.com/you_lookingatme/status/1193008381394472960" TargetMode="External" /><Relationship Id="rId285" Type="http://schemas.openxmlformats.org/officeDocument/2006/relationships/hyperlink" Target="https://twitter.com/you_lookingatme/status/1193008381394472960" TargetMode="External" /><Relationship Id="rId286" Type="http://schemas.openxmlformats.org/officeDocument/2006/relationships/hyperlink" Target="https://twitter.com/you_lookingatme/status/1193008381394472960" TargetMode="External" /><Relationship Id="rId287" Type="http://schemas.openxmlformats.org/officeDocument/2006/relationships/hyperlink" Target="https://twitter.com/you_lookingatme/status/1193008381394472960" TargetMode="External" /><Relationship Id="rId288" Type="http://schemas.openxmlformats.org/officeDocument/2006/relationships/hyperlink" Target="https://twitter.com/you_lookingatme/status/1193008381394472960" TargetMode="External" /><Relationship Id="rId289" Type="http://schemas.openxmlformats.org/officeDocument/2006/relationships/hyperlink" Target="https://twitter.com/you_lookingatme/status/1193008381394472960" TargetMode="External" /><Relationship Id="rId290" Type="http://schemas.openxmlformats.org/officeDocument/2006/relationships/hyperlink" Target="https://twitter.com/you_lookingatme/status/1193008381394472960" TargetMode="External" /><Relationship Id="rId291" Type="http://schemas.openxmlformats.org/officeDocument/2006/relationships/hyperlink" Target="https://twitter.com/you_lookingatme/status/1193008381394472960" TargetMode="External" /><Relationship Id="rId292" Type="http://schemas.openxmlformats.org/officeDocument/2006/relationships/hyperlink" Target="https://twitter.com/you_lookingatme/status/1193008381394472960" TargetMode="External" /><Relationship Id="rId293" Type="http://schemas.openxmlformats.org/officeDocument/2006/relationships/hyperlink" Target="https://twitter.com/you_lookingatme/status/1193008381394472960" TargetMode="External" /><Relationship Id="rId294" Type="http://schemas.openxmlformats.org/officeDocument/2006/relationships/hyperlink" Target="https://twitter.com/you_lookingatme/status/1193008381394472960" TargetMode="External" /><Relationship Id="rId295" Type="http://schemas.openxmlformats.org/officeDocument/2006/relationships/hyperlink" Target="https://twitter.com/you_lookingatme/status/1193008381394472960" TargetMode="External" /><Relationship Id="rId296" Type="http://schemas.openxmlformats.org/officeDocument/2006/relationships/hyperlink" Target="https://twitter.com/you_lookingatme/status/1193008381394472960" TargetMode="External" /><Relationship Id="rId297" Type="http://schemas.openxmlformats.org/officeDocument/2006/relationships/hyperlink" Target="https://twitter.com/you_lookingatme/status/1193008381394472960" TargetMode="External" /><Relationship Id="rId298" Type="http://schemas.openxmlformats.org/officeDocument/2006/relationships/hyperlink" Target="https://twitter.com/you_lookingatme/status/1193008381394472960" TargetMode="External" /><Relationship Id="rId299" Type="http://schemas.openxmlformats.org/officeDocument/2006/relationships/hyperlink" Target="https://twitter.com/you_lookingatme/status/1193008381394472960" TargetMode="External" /><Relationship Id="rId300" Type="http://schemas.openxmlformats.org/officeDocument/2006/relationships/hyperlink" Target="https://twitter.com/you_lookingatme/status/1193008381394472960" TargetMode="External" /><Relationship Id="rId301" Type="http://schemas.openxmlformats.org/officeDocument/2006/relationships/hyperlink" Target="https://twitter.com/you_lookingatme/status/1193008381394472960" TargetMode="External" /><Relationship Id="rId302" Type="http://schemas.openxmlformats.org/officeDocument/2006/relationships/hyperlink" Target="https://twitter.com/you_lookingatme/status/1193008381394472960" TargetMode="External" /><Relationship Id="rId303" Type="http://schemas.openxmlformats.org/officeDocument/2006/relationships/hyperlink" Target="https://twitter.com/you_lookingatme/status/1193008381394472960" TargetMode="External" /><Relationship Id="rId304" Type="http://schemas.openxmlformats.org/officeDocument/2006/relationships/hyperlink" Target="https://twitter.com/you_lookingatme/status/1193008381394472960" TargetMode="External" /><Relationship Id="rId305" Type="http://schemas.openxmlformats.org/officeDocument/2006/relationships/hyperlink" Target="https://twitter.com/you_lookingatme/status/1193008381394472960" TargetMode="External" /><Relationship Id="rId306" Type="http://schemas.openxmlformats.org/officeDocument/2006/relationships/hyperlink" Target="https://twitter.com/you_lookingatme/status/1193008381394472960" TargetMode="External" /><Relationship Id="rId307" Type="http://schemas.openxmlformats.org/officeDocument/2006/relationships/hyperlink" Target="https://twitter.com/you_lookingatme/status/1193008381394472960" TargetMode="External" /><Relationship Id="rId308" Type="http://schemas.openxmlformats.org/officeDocument/2006/relationships/hyperlink" Target="https://twitter.com/you_lookingatme/status/1193008381394472960" TargetMode="External" /><Relationship Id="rId309" Type="http://schemas.openxmlformats.org/officeDocument/2006/relationships/hyperlink" Target="https://twitter.com/you_lookingatme/status/1193008381394472960" TargetMode="External" /><Relationship Id="rId310" Type="http://schemas.openxmlformats.org/officeDocument/2006/relationships/hyperlink" Target="https://twitter.com/you_lookingatme/status/1193008381394472960" TargetMode="External" /><Relationship Id="rId311" Type="http://schemas.openxmlformats.org/officeDocument/2006/relationships/hyperlink" Target="https://twitter.com/you_lookingatme/status/1193008381394472960" TargetMode="External" /><Relationship Id="rId312" Type="http://schemas.openxmlformats.org/officeDocument/2006/relationships/hyperlink" Target="https://twitter.com/you_lookingatme/status/1193008381394472960" TargetMode="External" /><Relationship Id="rId313" Type="http://schemas.openxmlformats.org/officeDocument/2006/relationships/hyperlink" Target="https://twitter.com/you_lookingatme/status/1193008381394472960" TargetMode="External" /><Relationship Id="rId314" Type="http://schemas.openxmlformats.org/officeDocument/2006/relationships/hyperlink" Target="https://twitter.com/you_lookingatme/status/1193008381394472960" TargetMode="External" /><Relationship Id="rId315" Type="http://schemas.openxmlformats.org/officeDocument/2006/relationships/hyperlink" Target="https://twitter.com/you_lookingatme/status/1193008381394472960" TargetMode="External" /><Relationship Id="rId316" Type="http://schemas.openxmlformats.org/officeDocument/2006/relationships/hyperlink" Target="https://twitter.com/you_lookingatme/status/1193008381394472960" TargetMode="External" /><Relationship Id="rId317" Type="http://schemas.openxmlformats.org/officeDocument/2006/relationships/hyperlink" Target="https://twitter.com/you_lookingatme/status/1193008381394472960" TargetMode="External" /><Relationship Id="rId318" Type="http://schemas.openxmlformats.org/officeDocument/2006/relationships/hyperlink" Target="https://twitter.com/you_lookingatme/status/1193008381394472960" TargetMode="External" /><Relationship Id="rId319" Type="http://schemas.openxmlformats.org/officeDocument/2006/relationships/hyperlink" Target="https://twitter.com/you_lookingatme/status/1193008381394472960" TargetMode="External" /><Relationship Id="rId320" Type="http://schemas.openxmlformats.org/officeDocument/2006/relationships/hyperlink" Target="https://twitter.com/you_lookingatme/status/1193008381394472960" TargetMode="External" /><Relationship Id="rId321" Type="http://schemas.openxmlformats.org/officeDocument/2006/relationships/hyperlink" Target="https://twitter.com/you_lookingatme/status/1193008381394472960" TargetMode="External" /><Relationship Id="rId322" Type="http://schemas.openxmlformats.org/officeDocument/2006/relationships/hyperlink" Target="https://twitter.com/you_lookingatme/status/1193008381394472960" TargetMode="External" /><Relationship Id="rId323" Type="http://schemas.openxmlformats.org/officeDocument/2006/relationships/hyperlink" Target="https://twitter.com/you_lookingatme/status/1193008381394472960" TargetMode="External" /><Relationship Id="rId324" Type="http://schemas.openxmlformats.org/officeDocument/2006/relationships/hyperlink" Target="https://twitter.com/you_lookingatme/status/1193008381394472960" TargetMode="External" /><Relationship Id="rId325" Type="http://schemas.openxmlformats.org/officeDocument/2006/relationships/hyperlink" Target="https://twitter.com/you_lookingatme/status/1193008381394472960" TargetMode="External" /><Relationship Id="rId326" Type="http://schemas.openxmlformats.org/officeDocument/2006/relationships/hyperlink" Target="https://twitter.com/you_lookingatme/status/1193008381394472960" TargetMode="External" /><Relationship Id="rId327" Type="http://schemas.openxmlformats.org/officeDocument/2006/relationships/hyperlink" Target="https://twitter.com/larryhumphries1/status/1193018875723558912" TargetMode="External" /><Relationship Id="rId328" Type="http://schemas.openxmlformats.org/officeDocument/2006/relationships/hyperlink" Target="https://twitter.com/joanne48640679/status/1193256604935831552" TargetMode="External" /><Relationship Id="rId329" Type="http://schemas.openxmlformats.org/officeDocument/2006/relationships/hyperlink" Target="https://twitter.com/larryhumphries1/status/1193018875723558912" TargetMode="External" /><Relationship Id="rId330" Type="http://schemas.openxmlformats.org/officeDocument/2006/relationships/hyperlink" Target="https://twitter.com/joanne48640679/status/1193256604935831552" TargetMode="External" /><Relationship Id="rId331" Type="http://schemas.openxmlformats.org/officeDocument/2006/relationships/hyperlink" Target="https://twitter.com/larryhumphries1/status/1193018875723558912" TargetMode="External" /><Relationship Id="rId332" Type="http://schemas.openxmlformats.org/officeDocument/2006/relationships/hyperlink" Target="https://twitter.com/joanne48640679/status/1193256604935831552" TargetMode="External" /><Relationship Id="rId333" Type="http://schemas.openxmlformats.org/officeDocument/2006/relationships/hyperlink" Target="https://twitter.com/larryhumphries1/status/1193018875723558912" TargetMode="External" /><Relationship Id="rId334" Type="http://schemas.openxmlformats.org/officeDocument/2006/relationships/hyperlink" Target="https://twitter.com/joanne48640679/status/1193256604935831552" TargetMode="External" /><Relationship Id="rId335" Type="http://schemas.openxmlformats.org/officeDocument/2006/relationships/hyperlink" Target="https://twitter.com/larryhumphries1/status/1193018875723558912" TargetMode="External" /><Relationship Id="rId336" Type="http://schemas.openxmlformats.org/officeDocument/2006/relationships/hyperlink" Target="https://twitter.com/joanne48640679/status/1193256604935831552" TargetMode="External" /><Relationship Id="rId337" Type="http://schemas.openxmlformats.org/officeDocument/2006/relationships/hyperlink" Target="https://twitter.com/larryhumphries1/status/1193018875723558912" TargetMode="External" /><Relationship Id="rId338" Type="http://schemas.openxmlformats.org/officeDocument/2006/relationships/hyperlink" Target="https://twitter.com/joanne48640679/status/1193256604935831552" TargetMode="External" /><Relationship Id="rId339" Type="http://schemas.openxmlformats.org/officeDocument/2006/relationships/hyperlink" Target="https://twitter.com/larryhumphries1/status/1193018875723558912" TargetMode="External" /><Relationship Id="rId340" Type="http://schemas.openxmlformats.org/officeDocument/2006/relationships/hyperlink" Target="https://twitter.com/joanne48640679/status/1193256604935831552" TargetMode="External" /><Relationship Id="rId341" Type="http://schemas.openxmlformats.org/officeDocument/2006/relationships/hyperlink" Target="https://twitter.com/larryhumphries1/status/1193018875723558912" TargetMode="External" /><Relationship Id="rId342" Type="http://schemas.openxmlformats.org/officeDocument/2006/relationships/hyperlink" Target="https://twitter.com/joanne48640679/status/1193256604935831552" TargetMode="External" /><Relationship Id="rId343" Type="http://schemas.openxmlformats.org/officeDocument/2006/relationships/hyperlink" Target="https://twitter.com/larryhumphries1/status/1193018875723558912" TargetMode="External" /><Relationship Id="rId344" Type="http://schemas.openxmlformats.org/officeDocument/2006/relationships/hyperlink" Target="https://twitter.com/joanne48640679/status/1193256604935831552" TargetMode="External" /><Relationship Id="rId345" Type="http://schemas.openxmlformats.org/officeDocument/2006/relationships/hyperlink" Target="https://twitter.com/larryhumphries1/status/1193018875723558912" TargetMode="External" /><Relationship Id="rId346" Type="http://schemas.openxmlformats.org/officeDocument/2006/relationships/hyperlink" Target="https://twitter.com/joanne48640679/status/1193256604935831552" TargetMode="External" /><Relationship Id="rId347" Type="http://schemas.openxmlformats.org/officeDocument/2006/relationships/hyperlink" Target="https://twitter.com/larryhumphries1/status/1193018875723558912" TargetMode="External" /><Relationship Id="rId348" Type="http://schemas.openxmlformats.org/officeDocument/2006/relationships/hyperlink" Target="https://twitter.com/joanne48640679/status/1193256604935831552" TargetMode="External" /><Relationship Id="rId349" Type="http://schemas.openxmlformats.org/officeDocument/2006/relationships/hyperlink" Target="https://twitter.com/larryhumphries1/status/1193018875723558912" TargetMode="External" /><Relationship Id="rId350" Type="http://schemas.openxmlformats.org/officeDocument/2006/relationships/hyperlink" Target="https://twitter.com/joanne48640679/status/1193256604935831552" TargetMode="External" /><Relationship Id="rId351" Type="http://schemas.openxmlformats.org/officeDocument/2006/relationships/hyperlink" Target="https://twitter.com/larryhumphries1/status/1193018875723558912" TargetMode="External" /><Relationship Id="rId352" Type="http://schemas.openxmlformats.org/officeDocument/2006/relationships/hyperlink" Target="https://twitter.com/joanne48640679/status/1193256604935831552" TargetMode="External" /><Relationship Id="rId353" Type="http://schemas.openxmlformats.org/officeDocument/2006/relationships/hyperlink" Target="https://twitter.com/larryhumphries1/status/1193018875723558912" TargetMode="External" /><Relationship Id="rId354" Type="http://schemas.openxmlformats.org/officeDocument/2006/relationships/hyperlink" Target="https://twitter.com/joanne48640679/status/1193256604935831552" TargetMode="External" /><Relationship Id="rId355" Type="http://schemas.openxmlformats.org/officeDocument/2006/relationships/hyperlink" Target="https://twitter.com/larryhumphries1/status/1193018875723558912" TargetMode="External" /><Relationship Id="rId356" Type="http://schemas.openxmlformats.org/officeDocument/2006/relationships/hyperlink" Target="https://twitter.com/joanne48640679/status/1193256604935831552" TargetMode="External" /><Relationship Id="rId357" Type="http://schemas.openxmlformats.org/officeDocument/2006/relationships/hyperlink" Target="https://twitter.com/larryhumphries1/status/1193018875723558912" TargetMode="External" /><Relationship Id="rId358" Type="http://schemas.openxmlformats.org/officeDocument/2006/relationships/hyperlink" Target="https://twitter.com/joanne48640679/status/1193256604935831552" TargetMode="External" /><Relationship Id="rId359" Type="http://schemas.openxmlformats.org/officeDocument/2006/relationships/hyperlink" Target="https://twitter.com/larryhumphries1/status/1193018875723558912" TargetMode="External" /><Relationship Id="rId360" Type="http://schemas.openxmlformats.org/officeDocument/2006/relationships/hyperlink" Target="https://twitter.com/joanne48640679/status/1193256604935831552" TargetMode="External" /><Relationship Id="rId361" Type="http://schemas.openxmlformats.org/officeDocument/2006/relationships/hyperlink" Target="https://twitter.com/larryhumphries1/status/1193018875723558912" TargetMode="External" /><Relationship Id="rId362" Type="http://schemas.openxmlformats.org/officeDocument/2006/relationships/hyperlink" Target="https://twitter.com/joanne48640679/status/1193256604935831552" TargetMode="External" /><Relationship Id="rId363" Type="http://schemas.openxmlformats.org/officeDocument/2006/relationships/hyperlink" Target="https://twitter.com/larryhumphries1/status/1193018875723558912" TargetMode="External" /><Relationship Id="rId364" Type="http://schemas.openxmlformats.org/officeDocument/2006/relationships/hyperlink" Target="https://twitter.com/joanne48640679/status/1193256604935831552" TargetMode="External" /><Relationship Id="rId365" Type="http://schemas.openxmlformats.org/officeDocument/2006/relationships/hyperlink" Target="https://twitter.com/larryhumphries1/status/1193018875723558912" TargetMode="External" /><Relationship Id="rId366" Type="http://schemas.openxmlformats.org/officeDocument/2006/relationships/hyperlink" Target="https://twitter.com/joanne48640679/status/1193256604935831552" TargetMode="External" /><Relationship Id="rId367" Type="http://schemas.openxmlformats.org/officeDocument/2006/relationships/hyperlink" Target="https://twitter.com/larryhumphries1/status/1193018875723558912" TargetMode="External" /><Relationship Id="rId368" Type="http://schemas.openxmlformats.org/officeDocument/2006/relationships/hyperlink" Target="https://twitter.com/joanne48640679/status/1193256604935831552" TargetMode="External" /><Relationship Id="rId369" Type="http://schemas.openxmlformats.org/officeDocument/2006/relationships/hyperlink" Target="https://twitter.com/larryhumphries1/status/1193018875723558912" TargetMode="External" /><Relationship Id="rId370" Type="http://schemas.openxmlformats.org/officeDocument/2006/relationships/hyperlink" Target="https://twitter.com/joanne48640679/status/1193256604935831552" TargetMode="External" /><Relationship Id="rId371" Type="http://schemas.openxmlformats.org/officeDocument/2006/relationships/hyperlink" Target="https://twitter.com/larryhumphries1/status/1193018875723558912" TargetMode="External" /><Relationship Id="rId372" Type="http://schemas.openxmlformats.org/officeDocument/2006/relationships/hyperlink" Target="https://twitter.com/joanne48640679/status/1193256604935831552" TargetMode="External" /><Relationship Id="rId373" Type="http://schemas.openxmlformats.org/officeDocument/2006/relationships/hyperlink" Target="https://twitter.com/larryhumphries1/status/1193018875723558912" TargetMode="External" /><Relationship Id="rId374" Type="http://schemas.openxmlformats.org/officeDocument/2006/relationships/hyperlink" Target="https://twitter.com/joanne48640679/status/1193256604935831552" TargetMode="External" /><Relationship Id="rId375" Type="http://schemas.openxmlformats.org/officeDocument/2006/relationships/hyperlink" Target="https://twitter.com/larryhumphries1/status/1193018875723558912" TargetMode="External" /><Relationship Id="rId376" Type="http://schemas.openxmlformats.org/officeDocument/2006/relationships/hyperlink" Target="https://twitter.com/joanne48640679/status/1193256604935831552" TargetMode="External" /><Relationship Id="rId377" Type="http://schemas.openxmlformats.org/officeDocument/2006/relationships/hyperlink" Target="https://twitter.com/larryhumphries1/status/1193018875723558912" TargetMode="External" /><Relationship Id="rId378" Type="http://schemas.openxmlformats.org/officeDocument/2006/relationships/hyperlink" Target="https://twitter.com/joanne48640679/status/1193256604935831552" TargetMode="External" /><Relationship Id="rId379" Type="http://schemas.openxmlformats.org/officeDocument/2006/relationships/hyperlink" Target="https://twitter.com/larryhumphries1/status/1193018875723558912" TargetMode="External" /><Relationship Id="rId380" Type="http://schemas.openxmlformats.org/officeDocument/2006/relationships/hyperlink" Target="https://twitter.com/joanne48640679/status/1193256604935831552" TargetMode="External" /><Relationship Id="rId381" Type="http://schemas.openxmlformats.org/officeDocument/2006/relationships/hyperlink" Target="https://twitter.com/larryhumphries1/status/1193018875723558912" TargetMode="External" /><Relationship Id="rId382" Type="http://schemas.openxmlformats.org/officeDocument/2006/relationships/hyperlink" Target="https://twitter.com/joanne48640679/status/1193256604935831552" TargetMode="External" /><Relationship Id="rId383" Type="http://schemas.openxmlformats.org/officeDocument/2006/relationships/hyperlink" Target="https://twitter.com/larryhumphries1/status/1193018875723558912" TargetMode="External" /><Relationship Id="rId384" Type="http://schemas.openxmlformats.org/officeDocument/2006/relationships/hyperlink" Target="https://twitter.com/joanne48640679/status/1193256604935831552" TargetMode="External" /><Relationship Id="rId385" Type="http://schemas.openxmlformats.org/officeDocument/2006/relationships/hyperlink" Target="https://twitter.com/larryhumphries1/status/1193018875723558912" TargetMode="External" /><Relationship Id="rId386" Type="http://schemas.openxmlformats.org/officeDocument/2006/relationships/hyperlink" Target="https://twitter.com/joanne48640679/status/1193256604935831552" TargetMode="External" /><Relationship Id="rId387" Type="http://schemas.openxmlformats.org/officeDocument/2006/relationships/hyperlink" Target="https://twitter.com/larryhumphries1/status/1193018875723558912" TargetMode="External" /><Relationship Id="rId388" Type="http://schemas.openxmlformats.org/officeDocument/2006/relationships/hyperlink" Target="https://twitter.com/joanne48640679/status/1193256604935831552" TargetMode="External" /><Relationship Id="rId389" Type="http://schemas.openxmlformats.org/officeDocument/2006/relationships/hyperlink" Target="https://twitter.com/larryhumphries1/status/1193018875723558912" TargetMode="External" /><Relationship Id="rId390" Type="http://schemas.openxmlformats.org/officeDocument/2006/relationships/hyperlink" Target="https://twitter.com/joanne48640679/status/1193256604935831552" TargetMode="External" /><Relationship Id="rId391" Type="http://schemas.openxmlformats.org/officeDocument/2006/relationships/hyperlink" Target="https://twitter.com/larryhumphries1/status/1193018875723558912" TargetMode="External" /><Relationship Id="rId392" Type="http://schemas.openxmlformats.org/officeDocument/2006/relationships/hyperlink" Target="https://twitter.com/joanne48640679/status/1193256604935831552" TargetMode="External" /><Relationship Id="rId393" Type="http://schemas.openxmlformats.org/officeDocument/2006/relationships/hyperlink" Target="https://twitter.com/larryhumphries1/status/1193018875723558912" TargetMode="External" /><Relationship Id="rId394" Type="http://schemas.openxmlformats.org/officeDocument/2006/relationships/hyperlink" Target="https://twitter.com/joanne48640679/status/1193256604935831552" TargetMode="External" /><Relationship Id="rId395" Type="http://schemas.openxmlformats.org/officeDocument/2006/relationships/hyperlink" Target="https://twitter.com/larryhumphries1/status/1193018875723558912" TargetMode="External" /><Relationship Id="rId396" Type="http://schemas.openxmlformats.org/officeDocument/2006/relationships/hyperlink" Target="https://twitter.com/joanne48640679/status/1193256604935831552" TargetMode="External" /><Relationship Id="rId397" Type="http://schemas.openxmlformats.org/officeDocument/2006/relationships/hyperlink" Target="https://twitter.com/larryhumphries1/status/1193018875723558912" TargetMode="External" /><Relationship Id="rId398" Type="http://schemas.openxmlformats.org/officeDocument/2006/relationships/hyperlink" Target="https://twitter.com/joanne48640679/status/1193256604935831552" TargetMode="External" /><Relationship Id="rId399" Type="http://schemas.openxmlformats.org/officeDocument/2006/relationships/hyperlink" Target="https://twitter.com/larryhumphries1/status/1193018875723558912" TargetMode="External" /><Relationship Id="rId400" Type="http://schemas.openxmlformats.org/officeDocument/2006/relationships/hyperlink" Target="https://twitter.com/joanne48640679/status/1193256604935831552" TargetMode="External" /><Relationship Id="rId401" Type="http://schemas.openxmlformats.org/officeDocument/2006/relationships/hyperlink" Target="https://twitter.com/larryhumphries1/status/1193018875723558912" TargetMode="External" /><Relationship Id="rId402" Type="http://schemas.openxmlformats.org/officeDocument/2006/relationships/hyperlink" Target="https://twitter.com/joanne48640679/status/1193256604935831552" TargetMode="External" /><Relationship Id="rId403" Type="http://schemas.openxmlformats.org/officeDocument/2006/relationships/hyperlink" Target="https://twitter.com/larryhumphries1/status/1193018875723558912" TargetMode="External" /><Relationship Id="rId404" Type="http://schemas.openxmlformats.org/officeDocument/2006/relationships/hyperlink" Target="https://twitter.com/larryhumphries1/status/1193018875723558912" TargetMode="External" /><Relationship Id="rId405" Type="http://schemas.openxmlformats.org/officeDocument/2006/relationships/hyperlink" Target="https://twitter.com/larryhumphries1/status/1193018875723558912" TargetMode="External" /><Relationship Id="rId406" Type="http://schemas.openxmlformats.org/officeDocument/2006/relationships/hyperlink" Target="https://twitter.com/larryhumphries1/status/1193018875723558912" TargetMode="External" /><Relationship Id="rId407" Type="http://schemas.openxmlformats.org/officeDocument/2006/relationships/hyperlink" Target="https://twitter.com/larryhumphries1/status/1193018875723558912" TargetMode="External" /><Relationship Id="rId408" Type="http://schemas.openxmlformats.org/officeDocument/2006/relationships/hyperlink" Target="https://twitter.com/larryhumphries1/status/1193018875723558912" TargetMode="External" /><Relationship Id="rId409" Type="http://schemas.openxmlformats.org/officeDocument/2006/relationships/hyperlink" Target="https://twitter.com/larryhumphries1/status/1193018875723558912" TargetMode="External" /><Relationship Id="rId410" Type="http://schemas.openxmlformats.org/officeDocument/2006/relationships/hyperlink" Target="https://twitter.com/joanne48640679/status/1193256604935831552" TargetMode="External" /><Relationship Id="rId411" Type="http://schemas.openxmlformats.org/officeDocument/2006/relationships/hyperlink" Target="https://twitter.com/joanne48640679/status/1193256604935831552" TargetMode="External" /><Relationship Id="rId412" Type="http://schemas.openxmlformats.org/officeDocument/2006/relationships/hyperlink" Target="https://twitter.com/joanne48640679/status/1193256604935831552" TargetMode="External" /><Relationship Id="rId413" Type="http://schemas.openxmlformats.org/officeDocument/2006/relationships/hyperlink" Target="https://twitter.com/joanne48640679/status/1193256604935831552" TargetMode="External" /><Relationship Id="rId414" Type="http://schemas.openxmlformats.org/officeDocument/2006/relationships/hyperlink" Target="https://twitter.com/joanne48640679/status/1193256604935831552" TargetMode="External" /><Relationship Id="rId415" Type="http://schemas.openxmlformats.org/officeDocument/2006/relationships/hyperlink" Target="https://twitter.com/joanne48640679/status/1193256604935831552" TargetMode="External" /><Relationship Id="rId416" Type="http://schemas.openxmlformats.org/officeDocument/2006/relationships/hyperlink" Target="https://twitter.com/joanne48640679/status/1193256604935831552" TargetMode="External" /><Relationship Id="rId417" Type="http://schemas.openxmlformats.org/officeDocument/2006/relationships/hyperlink" Target="https://twitter.com/joanne48640679/status/1193256604935831552" TargetMode="External" /><Relationship Id="rId418" Type="http://schemas.openxmlformats.org/officeDocument/2006/relationships/hyperlink" Target="https://twitter.com/robertbunyan88/status/1193274667353673728" TargetMode="External" /><Relationship Id="rId419" Type="http://schemas.openxmlformats.org/officeDocument/2006/relationships/hyperlink" Target="https://twitter.com/robertbunyan88/status/1193274667353673728" TargetMode="External" /><Relationship Id="rId420" Type="http://schemas.openxmlformats.org/officeDocument/2006/relationships/hyperlink" Target="https://twitter.com/maballoar/status/1193487524343222272" TargetMode="External" /><Relationship Id="rId421" Type="http://schemas.openxmlformats.org/officeDocument/2006/relationships/hyperlink" Target="https://twitter.com/maballoar/status/1193487524343222272" TargetMode="External" /><Relationship Id="rId422" Type="http://schemas.openxmlformats.org/officeDocument/2006/relationships/hyperlink" Target="https://twitter.com/maballoar/status/1193487524343222272" TargetMode="External" /><Relationship Id="rId423" Type="http://schemas.openxmlformats.org/officeDocument/2006/relationships/hyperlink" Target="https://twitter.com/maballoar/status/1193487524343222272" TargetMode="External" /><Relationship Id="rId424" Type="http://schemas.openxmlformats.org/officeDocument/2006/relationships/hyperlink" Target="https://twitter.com/atarkaofficial/status/1146013450381987840" TargetMode="External" /><Relationship Id="rId425" Type="http://schemas.openxmlformats.org/officeDocument/2006/relationships/hyperlink" Target="https://twitter.com/atarkaofficial/status/1193490261579649025" TargetMode="External" /><Relationship Id="rId426" Type="http://schemas.openxmlformats.org/officeDocument/2006/relationships/hyperlink" Target="https://twitter.com/atarkaofficial/status/1193490261579649025" TargetMode="External" /><Relationship Id="rId427" Type="http://schemas.openxmlformats.org/officeDocument/2006/relationships/hyperlink" Target="https://twitter.com/rakesh_swain62/status/1193947874616315904" TargetMode="External" /><Relationship Id="rId428" Type="http://schemas.openxmlformats.org/officeDocument/2006/relationships/hyperlink" Target="https://twitter.com/rakesh_swain62/status/1193947874616315904" TargetMode="External" /><Relationship Id="rId429" Type="http://schemas.openxmlformats.org/officeDocument/2006/relationships/hyperlink" Target="https://twitter.com/stewartlfc/status/1193976426715856896" TargetMode="External" /><Relationship Id="rId430" Type="http://schemas.openxmlformats.org/officeDocument/2006/relationships/hyperlink" Target="https://twitter.com/stewartlfc/status/1193976426715856896" TargetMode="External" /><Relationship Id="rId431" Type="http://schemas.openxmlformats.org/officeDocument/2006/relationships/hyperlink" Target="https://twitter.com/trudginon1/status/1018701197602009088" TargetMode="External" /><Relationship Id="rId432" Type="http://schemas.openxmlformats.org/officeDocument/2006/relationships/hyperlink" Target="https://twitter.com/trudginon1/status/1194026527358238720" TargetMode="External" /><Relationship Id="rId433" Type="http://schemas.openxmlformats.org/officeDocument/2006/relationships/hyperlink" Target="https://twitter.com/jaikub713/status/1194055051037356032" TargetMode="External" /><Relationship Id="rId434" Type="http://schemas.openxmlformats.org/officeDocument/2006/relationships/hyperlink" Target="https://twitter.com/jaikub713/status/1194055051037356032" TargetMode="External" /><Relationship Id="rId435" Type="http://schemas.openxmlformats.org/officeDocument/2006/relationships/hyperlink" Target="https://twitter.com/jaikub713/status/1194055051037356032" TargetMode="External" /><Relationship Id="rId436" Type="http://schemas.openxmlformats.org/officeDocument/2006/relationships/hyperlink" Target="https://twitter.com/distortionover/status/1194281666228961282" TargetMode="External" /><Relationship Id="rId437" Type="http://schemas.openxmlformats.org/officeDocument/2006/relationships/hyperlink" Target="https://twitter.com/distortionover/status/1194281666228961282" TargetMode="External" /><Relationship Id="rId438" Type="http://schemas.openxmlformats.org/officeDocument/2006/relationships/hyperlink" Target="https://twitter.com/distortionover/status/1194281666228961282" TargetMode="External" /><Relationship Id="rId439" Type="http://schemas.openxmlformats.org/officeDocument/2006/relationships/hyperlink" Target="https://twitter.com/distortionover/status/1194281666228961282" TargetMode="External" /><Relationship Id="rId440" Type="http://schemas.openxmlformats.org/officeDocument/2006/relationships/hyperlink" Target="https://twitter.com/davidwilliamsdk/status/1194372038888214530" TargetMode="External" /><Relationship Id="rId441" Type="http://schemas.openxmlformats.org/officeDocument/2006/relationships/hyperlink" Target="https://twitter.com/teddyfraud/status/1194453674950418432" TargetMode="External" /><Relationship Id="rId442" Type="http://schemas.openxmlformats.org/officeDocument/2006/relationships/hyperlink" Target="https://twitter.com/pee_double_you/status/1194508411825741824" TargetMode="External" /><Relationship Id="rId443" Type="http://schemas.openxmlformats.org/officeDocument/2006/relationships/hyperlink" Target="https://twitter.com/gav_big/status/1194523706904764416" TargetMode="External" /><Relationship Id="rId444" Type="http://schemas.openxmlformats.org/officeDocument/2006/relationships/hyperlink" Target="https://twitter.com/onlyonethegoat/status/1194464901495959552" TargetMode="External" /><Relationship Id="rId445" Type="http://schemas.openxmlformats.org/officeDocument/2006/relationships/hyperlink" Target="https://twitter.com/whoistwon/status/1194652775344422912" TargetMode="External" /><Relationship Id="rId446" Type="http://schemas.openxmlformats.org/officeDocument/2006/relationships/hyperlink" Target="https://twitter.com/kaz_macklin/status/1194889683131600901" TargetMode="External" /><Relationship Id="rId447" Type="http://schemas.openxmlformats.org/officeDocument/2006/relationships/hyperlink" Target="https://twitter.com/kaz_macklin/status/1194889683131600901" TargetMode="External" /><Relationship Id="rId448" Type="http://schemas.openxmlformats.org/officeDocument/2006/relationships/hyperlink" Target="https://twitter.com/kaz_macklin/status/1194889683131600901" TargetMode="External" /><Relationship Id="rId449" Type="http://schemas.openxmlformats.org/officeDocument/2006/relationships/hyperlink" Target="https://twitter.com/gorechristophe2/status/1194829717767106560" TargetMode="External" /><Relationship Id="rId450" Type="http://schemas.openxmlformats.org/officeDocument/2006/relationships/hyperlink" Target="https://twitter.com/gorechristophe2/status/1194829717767106560" TargetMode="External" /><Relationship Id="rId451" Type="http://schemas.openxmlformats.org/officeDocument/2006/relationships/hyperlink" Target="https://twitter.com/mallyjames/status/1195051597400879104" TargetMode="External" /><Relationship Id="rId452" Type="http://schemas.openxmlformats.org/officeDocument/2006/relationships/hyperlink" Target="https://twitter.com/mallyjames/status/1195051597400879104" TargetMode="External" /><Relationship Id="rId453" Type="http://schemas.openxmlformats.org/officeDocument/2006/relationships/hyperlink" Target="https://twitter.com/mallyjames/status/1195051597400879104" TargetMode="External" /><Relationship Id="rId454" Type="http://schemas.openxmlformats.org/officeDocument/2006/relationships/hyperlink" Target="https://twitter.com/jeparker9/status/1195075205439221760" TargetMode="External" /><Relationship Id="rId455" Type="http://schemas.openxmlformats.org/officeDocument/2006/relationships/hyperlink" Target="https://twitter.com/jeparker9/status/1195075205439221760" TargetMode="External" /><Relationship Id="rId456" Type="http://schemas.openxmlformats.org/officeDocument/2006/relationships/hyperlink" Target="https://twitter.com/jeparker9/status/1195075205439221760" TargetMode="External" /><Relationship Id="rId457" Type="http://schemas.openxmlformats.org/officeDocument/2006/relationships/hyperlink" Target="https://twitter.com/sleepin56672664/status/1195087555324080128" TargetMode="External" /><Relationship Id="rId458" Type="http://schemas.openxmlformats.org/officeDocument/2006/relationships/hyperlink" Target="https://twitter.com/mixmastersonny/status/1195159533728997378" TargetMode="External" /><Relationship Id="rId459" Type="http://schemas.openxmlformats.org/officeDocument/2006/relationships/hyperlink" Target="https://twitter.com/ptacole1/status/1195165635854123008" TargetMode="External" /><Relationship Id="rId460" Type="http://schemas.openxmlformats.org/officeDocument/2006/relationships/hyperlink" Target="https://twitter.com/logainm_ie/status/1195300247355961344" TargetMode="External" /><Relationship Id="rId461" Type="http://schemas.openxmlformats.org/officeDocument/2006/relationships/hyperlink" Target="https://twitter.com/slaineni/status/1192819900831715330" TargetMode="External" /><Relationship Id="rId462" Type="http://schemas.openxmlformats.org/officeDocument/2006/relationships/hyperlink" Target="https://twitter.com/slaineni/status/1195000559599783939" TargetMode="External" /><Relationship Id="rId463" Type="http://schemas.openxmlformats.org/officeDocument/2006/relationships/hyperlink" Target="https://twitter.com/aonghusoha/status/1195300794570072064" TargetMode="External" /><Relationship Id="rId464" Type="http://schemas.openxmlformats.org/officeDocument/2006/relationships/hyperlink" Target="https://twitter.com/garethrjs/status/1195434287631343616" TargetMode="External" /><Relationship Id="rId465" Type="http://schemas.openxmlformats.org/officeDocument/2006/relationships/comments" Target="../comments1.xml" /><Relationship Id="rId466" Type="http://schemas.openxmlformats.org/officeDocument/2006/relationships/vmlDrawing" Target="../drawings/vmlDrawing1.vml" /><Relationship Id="rId467" Type="http://schemas.openxmlformats.org/officeDocument/2006/relationships/table" Target="../tables/table1.xml" /><Relationship Id="rId468"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23.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yaQOGBe5KMhttps:/t.co/x5Nc8vgvvW" TargetMode="External" /><Relationship Id="rId2" Type="http://schemas.openxmlformats.org/officeDocument/2006/relationships/hyperlink" Target="https://t.co/l4o7cfxbNb" TargetMode="External" /><Relationship Id="rId3" Type="http://schemas.openxmlformats.org/officeDocument/2006/relationships/hyperlink" Target="https://t.co/K4nvkwVD00" TargetMode="External" /><Relationship Id="rId4" Type="http://schemas.openxmlformats.org/officeDocument/2006/relationships/hyperlink" Target="http://t.co/rHdY1KvSun" TargetMode="External" /><Relationship Id="rId5" Type="http://schemas.openxmlformats.org/officeDocument/2006/relationships/hyperlink" Target="https://t.co/jZGgLUUks2" TargetMode="External" /><Relationship Id="rId6" Type="http://schemas.openxmlformats.org/officeDocument/2006/relationships/hyperlink" Target="https://t.co/tq8A1WWg2Y" TargetMode="External" /><Relationship Id="rId7" Type="http://schemas.openxmlformats.org/officeDocument/2006/relationships/hyperlink" Target="http://t.co/aKCNaoL2RV" TargetMode="External" /><Relationship Id="rId8" Type="http://schemas.openxmlformats.org/officeDocument/2006/relationships/hyperlink" Target="http://t.co/4eOcZnkZUW" TargetMode="External" /><Relationship Id="rId9" Type="http://schemas.openxmlformats.org/officeDocument/2006/relationships/hyperlink" Target="http://t.co/cp8Gw99xPO" TargetMode="External" /><Relationship Id="rId10" Type="http://schemas.openxmlformats.org/officeDocument/2006/relationships/hyperlink" Target="https://t.co/405XQNj0ZZ" TargetMode="External" /><Relationship Id="rId11" Type="http://schemas.openxmlformats.org/officeDocument/2006/relationships/hyperlink" Target="https://t.co/FPZXNqNtDQ" TargetMode="External" /><Relationship Id="rId12" Type="http://schemas.openxmlformats.org/officeDocument/2006/relationships/hyperlink" Target="https://t.co/uxaSLX8uQ7" TargetMode="External" /><Relationship Id="rId13" Type="http://schemas.openxmlformats.org/officeDocument/2006/relationships/hyperlink" Target="https://t.co/hUAaVxVM2e" TargetMode="External" /><Relationship Id="rId14" Type="http://schemas.openxmlformats.org/officeDocument/2006/relationships/hyperlink" Target="https://t.co/qpTG7hgvjy" TargetMode="External" /><Relationship Id="rId15" Type="http://schemas.openxmlformats.org/officeDocument/2006/relationships/hyperlink" Target="https://t.co/ZKxe4XVUV0" TargetMode="External" /><Relationship Id="rId16" Type="http://schemas.openxmlformats.org/officeDocument/2006/relationships/hyperlink" Target="https://t.co/OPV898umcj" TargetMode="External" /><Relationship Id="rId17" Type="http://schemas.openxmlformats.org/officeDocument/2006/relationships/hyperlink" Target="https://t.co/Y1en6fNkN0" TargetMode="External" /><Relationship Id="rId18" Type="http://schemas.openxmlformats.org/officeDocument/2006/relationships/hyperlink" Target="https://t.co/GowfjFV2ho" TargetMode="External" /><Relationship Id="rId19" Type="http://schemas.openxmlformats.org/officeDocument/2006/relationships/hyperlink" Target="https://t.co/DF3b2cehEO" TargetMode="External" /><Relationship Id="rId20" Type="http://schemas.openxmlformats.org/officeDocument/2006/relationships/hyperlink" Target="https://t.co/7A5dFO9ZxJ" TargetMode="External" /><Relationship Id="rId21" Type="http://schemas.openxmlformats.org/officeDocument/2006/relationships/hyperlink" Target="https://t.co/6PAW2WT1e9" TargetMode="External" /><Relationship Id="rId22" Type="http://schemas.openxmlformats.org/officeDocument/2006/relationships/hyperlink" Target="https://t.co/gSW7I3HsnF" TargetMode="External" /><Relationship Id="rId23" Type="http://schemas.openxmlformats.org/officeDocument/2006/relationships/hyperlink" Target="https://t.co/oHfymqBiSQ" TargetMode="External" /><Relationship Id="rId24" Type="http://schemas.openxmlformats.org/officeDocument/2006/relationships/hyperlink" Target="https://t.co/jztVqrP3x5" TargetMode="External" /><Relationship Id="rId25" Type="http://schemas.openxmlformats.org/officeDocument/2006/relationships/hyperlink" Target="https://t.co/YB1jODhDYW" TargetMode="External" /><Relationship Id="rId26" Type="http://schemas.openxmlformats.org/officeDocument/2006/relationships/hyperlink" Target="https://t.co/QG55bkWueM" TargetMode="External" /><Relationship Id="rId27" Type="http://schemas.openxmlformats.org/officeDocument/2006/relationships/hyperlink" Target="https://t.co/eUfqYq6Lif" TargetMode="External" /><Relationship Id="rId28" Type="http://schemas.openxmlformats.org/officeDocument/2006/relationships/hyperlink" Target="https://t.co/36Ik4sYbfz" TargetMode="External" /><Relationship Id="rId29" Type="http://schemas.openxmlformats.org/officeDocument/2006/relationships/hyperlink" Target="https://t.co/a5vanNqusb" TargetMode="External" /><Relationship Id="rId30" Type="http://schemas.openxmlformats.org/officeDocument/2006/relationships/hyperlink" Target="https://t.co/Zlvx1LVmgR" TargetMode="External" /><Relationship Id="rId31" Type="http://schemas.openxmlformats.org/officeDocument/2006/relationships/hyperlink" Target="http://t.co/Uaxidjwt15" TargetMode="External" /><Relationship Id="rId32" Type="http://schemas.openxmlformats.org/officeDocument/2006/relationships/hyperlink" Target="https://t.co/Cy7APq8Q1O" TargetMode="External" /><Relationship Id="rId33" Type="http://schemas.openxmlformats.org/officeDocument/2006/relationships/hyperlink" Target="https://t.co/1NmR1Skimo" TargetMode="External" /><Relationship Id="rId34" Type="http://schemas.openxmlformats.org/officeDocument/2006/relationships/hyperlink" Target="https://t.co/GLoUnQZ7It" TargetMode="External" /><Relationship Id="rId35" Type="http://schemas.openxmlformats.org/officeDocument/2006/relationships/hyperlink" Target="https://t.co/IhhZqxoq87" TargetMode="External" /><Relationship Id="rId36" Type="http://schemas.openxmlformats.org/officeDocument/2006/relationships/hyperlink" Target="http://t.co/TfdDW0zfkN" TargetMode="External" /><Relationship Id="rId37" Type="http://schemas.openxmlformats.org/officeDocument/2006/relationships/hyperlink" Target="https://t.co/PSsVhak03B" TargetMode="External" /><Relationship Id="rId38" Type="http://schemas.openxmlformats.org/officeDocument/2006/relationships/hyperlink" Target="https://t.co/vy855iMT4y" TargetMode="External" /><Relationship Id="rId39" Type="http://schemas.openxmlformats.org/officeDocument/2006/relationships/hyperlink" Target="https://t.co/6SxT1Z9aUd" TargetMode="External" /><Relationship Id="rId40" Type="http://schemas.openxmlformats.org/officeDocument/2006/relationships/hyperlink" Target="http://t.co/2sVbt3n6lO" TargetMode="External" /><Relationship Id="rId41" Type="http://schemas.openxmlformats.org/officeDocument/2006/relationships/hyperlink" Target="https://t.co/iZukiYCytk" TargetMode="External" /><Relationship Id="rId42" Type="http://schemas.openxmlformats.org/officeDocument/2006/relationships/hyperlink" Target="http://t.co/BYI8cEOzIm" TargetMode="External" /><Relationship Id="rId43" Type="http://schemas.openxmlformats.org/officeDocument/2006/relationships/hyperlink" Target="http://t.co/mzluC0LMU8" TargetMode="External" /><Relationship Id="rId44" Type="http://schemas.openxmlformats.org/officeDocument/2006/relationships/hyperlink" Target="https://pbs.twimg.com/profile_banners/9356072/1573657015" TargetMode="External" /><Relationship Id="rId45" Type="http://schemas.openxmlformats.org/officeDocument/2006/relationships/hyperlink" Target="https://pbs.twimg.com/profile_banners/40311406/1571763460" TargetMode="External" /><Relationship Id="rId46" Type="http://schemas.openxmlformats.org/officeDocument/2006/relationships/hyperlink" Target="https://pbs.twimg.com/profile_banners/498961017/1561481286" TargetMode="External" /><Relationship Id="rId47" Type="http://schemas.openxmlformats.org/officeDocument/2006/relationships/hyperlink" Target="https://pbs.twimg.com/profile_banners/15899619/1488409620" TargetMode="External" /><Relationship Id="rId48" Type="http://schemas.openxmlformats.org/officeDocument/2006/relationships/hyperlink" Target="https://pbs.twimg.com/profile_banners/16482319/1545092751" TargetMode="External" /><Relationship Id="rId49" Type="http://schemas.openxmlformats.org/officeDocument/2006/relationships/hyperlink" Target="https://pbs.twimg.com/profile_banners/1158547734707810306/1572315505" TargetMode="External" /><Relationship Id="rId50" Type="http://schemas.openxmlformats.org/officeDocument/2006/relationships/hyperlink" Target="https://pbs.twimg.com/profile_banners/942156122/1548969863" TargetMode="External" /><Relationship Id="rId51" Type="http://schemas.openxmlformats.org/officeDocument/2006/relationships/hyperlink" Target="https://pbs.twimg.com/profile_banners/849639180/1378602991" TargetMode="External" /><Relationship Id="rId52" Type="http://schemas.openxmlformats.org/officeDocument/2006/relationships/hyperlink" Target="https://pbs.twimg.com/profile_banners/117783840/1487467826" TargetMode="External" /><Relationship Id="rId53" Type="http://schemas.openxmlformats.org/officeDocument/2006/relationships/hyperlink" Target="https://pbs.twimg.com/profile_banners/274191242/1553160375" TargetMode="External" /><Relationship Id="rId54" Type="http://schemas.openxmlformats.org/officeDocument/2006/relationships/hyperlink" Target="https://pbs.twimg.com/profile_banners/10810102/1510162991" TargetMode="External" /><Relationship Id="rId55" Type="http://schemas.openxmlformats.org/officeDocument/2006/relationships/hyperlink" Target="https://pbs.twimg.com/profile_banners/896418366969311232/1502558462" TargetMode="External" /><Relationship Id="rId56" Type="http://schemas.openxmlformats.org/officeDocument/2006/relationships/hyperlink" Target="https://pbs.twimg.com/profile_banners/771329678741082112/1538441319" TargetMode="External" /><Relationship Id="rId57" Type="http://schemas.openxmlformats.org/officeDocument/2006/relationships/hyperlink" Target="https://pbs.twimg.com/profile_banners/1092251718237048832/1558308669" TargetMode="External" /><Relationship Id="rId58" Type="http://schemas.openxmlformats.org/officeDocument/2006/relationships/hyperlink" Target="https://pbs.twimg.com/profile_banners/978561402/1491021654" TargetMode="External" /><Relationship Id="rId59" Type="http://schemas.openxmlformats.org/officeDocument/2006/relationships/hyperlink" Target="https://pbs.twimg.com/profile_banners/1095649109170708480/1568056785" TargetMode="External" /><Relationship Id="rId60" Type="http://schemas.openxmlformats.org/officeDocument/2006/relationships/hyperlink" Target="https://pbs.twimg.com/profile_banners/476071173/1554842347" TargetMode="External" /><Relationship Id="rId61" Type="http://schemas.openxmlformats.org/officeDocument/2006/relationships/hyperlink" Target="https://pbs.twimg.com/profile_banners/3083325002/1564518878" TargetMode="External" /><Relationship Id="rId62" Type="http://schemas.openxmlformats.org/officeDocument/2006/relationships/hyperlink" Target="https://pbs.twimg.com/profile_banners/473109100/1573790128" TargetMode="External" /><Relationship Id="rId63" Type="http://schemas.openxmlformats.org/officeDocument/2006/relationships/hyperlink" Target="https://pbs.twimg.com/profile_banners/317916069/1551141667" TargetMode="External" /><Relationship Id="rId64" Type="http://schemas.openxmlformats.org/officeDocument/2006/relationships/hyperlink" Target="https://pbs.twimg.com/profile_banners/939182810417520640/1514124366" TargetMode="External" /><Relationship Id="rId65" Type="http://schemas.openxmlformats.org/officeDocument/2006/relationships/hyperlink" Target="https://pbs.twimg.com/profile_banners/29501253/1547736718" TargetMode="External" /><Relationship Id="rId66" Type="http://schemas.openxmlformats.org/officeDocument/2006/relationships/hyperlink" Target="https://pbs.twimg.com/profile_banners/737702807449575424/1547215544" TargetMode="External" /><Relationship Id="rId67" Type="http://schemas.openxmlformats.org/officeDocument/2006/relationships/hyperlink" Target="https://pbs.twimg.com/profile_banners/54054964/1484932199" TargetMode="External" /><Relationship Id="rId68" Type="http://schemas.openxmlformats.org/officeDocument/2006/relationships/hyperlink" Target="https://pbs.twimg.com/profile_banners/2988775520/1568993442" TargetMode="External" /><Relationship Id="rId69" Type="http://schemas.openxmlformats.org/officeDocument/2006/relationships/hyperlink" Target="https://pbs.twimg.com/profile_banners/408138522/1544901729" TargetMode="External" /><Relationship Id="rId70" Type="http://schemas.openxmlformats.org/officeDocument/2006/relationships/hyperlink" Target="https://pbs.twimg.com/profile_banners/806317388278820864/1546245824" TargetMode="External" /><Relationship Id="rId71" Type="http://schemas.openxmlformats.org/officeDocument/2006/relationships/hyperlink" Target="https://pbs.twimg.com/profile_banners/711291909415817216/1569888621" TargetMode="External" /><Relationship Id="rId72" Type="http://schemas.openxmlformats.org/officeDocument/2006/relationships/hyperlink" Target="https://pbs.twimg.com/profile_banners/729515352577716224/1483906646" TargetMode="External" /><Relationship Id="rId73" Type="http://schemas.openxmlformats.org/officeDocument/2006/relationships/hyperlink" Target="https://pbs.twimg.com/profile_banners/465790247/1408242576" TargetMode="External" /><Relationship Id="rId74" Type="http://schemas.openxmlformats.org/officeDocument/2006/relationships/hyperlink" Target="https://pbs.twimg.com/profile_banners/980296228159107073/1560527375" TargetMode="External" /><Relationship Id="rId75" Type="http://schemas.openxmlformats.org/officeDocument/2006/relationships/hyperlink" Target="https://pbs.twimg.com/profile_banners/1168764042967683072/1567490568" TargetMode="External" /><Relationship Id="rId76" Type="http://schemas.openxmlformats.org/officeDocument/2006/relationships/hyperlink" Target="https://pbs.twimg.com/profile_banners/4916212077/1466040899" TargetMode="External" /><Relationship Id="rId77" Type="http://schemas.openxmlformats.org/officeDocument/2006/relationships/hyperlink" Target="https://pbs.twimg.com/profile_banners/897987753891287040/1551470797" TargetMode="External" /><Relationship Id="rId78" Type="http://schemas.openxmlformats.org/officeDocument/2006/relationships/hyperlink" Target="https://pbs.twimg.com/profile_banners/1018255779978149888/1568601577" TargetMode="External" /><Relationship Id="rId79" Type="http://schemas.openxmlformats.org/officeDocument/2006/relationships/hyperlink" Target="https://pbs.twimg.com/profile_banners/1142506515493990400/1570369832" TargetMode="External" /><Relationship Id="rId80" Type="http://schemas.openxmlformats.org/officeDocument/2006/relationships/hyperlink" Target="https://pbs.twimg.com/profile_banners/3306119344/1571277449" TargetMode="External" /><Relationship Id="rId81" Type="http://schemas.openxmlformats.org/officeDocument/2006/relationships/hyperlink" Target="https://pbs.twimg.com/profile_banners/901535032468287488/1570396768" TargetMode="External" /><Relationship Id="rId82" Type="http://schemas.openxmlformats.org/officeDocument/2006/relationships/hyperlink" Target="https://pbs.twimg.com/profile_banners/1143109947149832192/1570806293" TargetMode="External" /><Relationship Id="rId83" Type="http://schemas.openxmlformats.org/officeDocument/2006/relationships/hyperlink" Target="https://pbs.twimg.com/profile_banners/973429559700873216/1572650260" TargetMode="External" /><Relationship Id="rId84" Type="http://schemas.openxmlformats.org/officeDocument/2006/relationships/hyperlink" Target="https://pbs.twimg.com/profile_banners/1171215399477755905/1568140609" TargetMode="External" /><Relationship Id="rId85" Type="http://schemas.openxmlformats.org/officeDocument/2006/relationships/hyperlink" Target="https://pbs.twimg.com/profile_banners/956332482592497664/1520473410" TargetMode="External" /><Relationship Id="rId86" Type="http://schemas.openxmlformats.org/officeDocument/2006/relationships/hyperlink" Target="https://pbs.twimg.com/profile_banners/907564939753213952/1528087494" TargetMode="External" /><Relationship Id="rId87" Type="http://schemas.openxmlformats.org/officeDocument/2006/relationships/hyperlink" Target="https://pbs.twimg.com/profile_banners/1184825972132106240/1572636606" TargetMode="External" /><Relationship Id="rId88" Type="http://schemas.openxmlformats.org/officeDocument/2006/relationships/hyperlink" Target="https://pbs.twimg.com/profile_banners/996043776194961409/1572805511" TargetMode="External" /><Relationship Id="rId89" Type="http://schemas.openxmlformats.org/officeDocument/2006/relationships/hyperlink" Target="https://pbs.twimg.com/profile_banners/1163089882094460928/1570456765" TargetMode="External" /><Relationship Id="rId90" Type="http://schemas.openxmlformats.org/officeDocument/2006/relationships/hyperlink" Target="https://pbs.twimg.com/profile_banners/1134570602415644672/1559338637" TargetMode="External" /><Relationship Id="rId91" Type="http://schemas.openxmlformats.org/officeDocument/2006/relationships/hyperlink" Target="https://pbs.twimg.com/profile_banners/3224525778/1572291211" TargetMode="External" /><Relationship Id="rId92" Type="http://schemas.openxmlformats.org/officeDocument/2006/relationships/hyperlink" Target="https://pbs.twimg.com/profile_banners/959204270569611264/1518898236" TargetMode="External" /><Relationship Id="rId93" Type="http://schemas.openxmlformats.org/officeDocument/2006/relationships/hyperlink" Target="https://pbs.twimg.com/profile_banners/3098038965/1560565411" TargetMode="External" /><Relationship Id="rId94" Type="http://schemas.openxmlformats.org/officeDocument/2006/relationships/hyperlink" Target="https://pbs.twimg.com/profile_banners/1097344916118781953/1573075910" TargetMode="External" /><Relationship Id="rId95" Type="http://schemas.openxmlformats.org/officeDocument/2006/relationships/hyperlink" Target="https://pbs.twimg.com/profile_banners/701878145641676800/1525043738" TargetMode="External" /><Relationship Id="rId96" Type="http://schemas.openxmlformats.org/officeDocument/2006/relationships/hyperlink" Target="https://pbs.twimg.com/profile_banners/1183493253200515080/1572611987" TargetMode="External" /><Relationship Id="rId97" Type="http://schemas.openxmlformats.org/officeDocument/2006/relationships/hyperlink" Target="https://pbs.twimg.com/profile_banners/954184648254423040/1568580895" TargetMode="External" /><Relationship Id="rId98" Type="http://schemas.openxmlformats.org/officeDocument/2006/relationships/hyperlink" Target="https://pbs.twimg.com/profile_banners/26813914/1561758072" TargetMode="External" /><Relationship Id="rId99" Type="http://schemas.openxmlformats.org/officeDocument/2006/relationships/hyperlink" Target="https://pbs.twimg.com/profile_banners/1055668826/1483752523" TargetMode="External" /><Relationship Id="rId100" Type="http://schemas.openxmlformats.org/officeDocument/2006/relationships/hyperlink" Target="https://pbs.twimg.com/profile_banners/789773474114011137/1571938427" TargetMode="External" /><Relationship Id="rId101" Type="http://schemas.openxmlformats.org/officeDocument/2006/relationships/hyperlink" Target="https://pbs.twimg.com/profile_banners/2902075112/1516050838" TargetMode="External" /><Relationship Id="rId102" Type="http://schemas.openxmlformats.org/officeDocument/2006/relationships/hyperlink" Target="https://pbs.twimg.com/profile_banners/1160651975203205120/1565813857" TargetMode="External" /><Relationship Id="rId103" Type="http://schemas.openxmlformats.org/officeDocument/2006/relationships/hyperlink" Target="https://pbs.twimg.com/profile_banners/2975283347/1556351236" TargetMode="External" /><Relationship Id="rId104" Type="http://schemas.openxmlformats.org/officeDocument/2006/relationships/hyperlink" Target="https://pbs.twimg.com/profile_banners/1074834428495650817/1559485872" TargetMode="External" /><Relationship Id="rId105" Type="http://schemas.openxmlformats.org/officeDocument/2006/relationships/hyperlink" Target="https://pbs.twimg.com/profile_banners/787642256207515649/1497091255" TargetMode="External" /><Relationship Id="rId106" Type="http://schemas.openxmlformats.org/officeDocument/2006/relationships/hyperlink" Target="https://pbs.twimg.com/profile_banners/949291441326497793/1568131196" TargetMode="External" /><Relationship Id="rId107" Type="http://schemas.openxmlformats.org/officeDocument/2006/relationships/hyperlink" Target="https://pbs.twimg.com/profile_banners/957916335945781250/1518788076" TargetMode="External" /><Relationship Id="rId108" Type="http://schemas.openxmlformats.org/officeDocument/2006/relationships/hyperlink" Target="https://pbs.twimg.com/profile_banners/930740120067723264/1526340717" TargetMode="External" /><Relationship Id="rId109" Type="http://schemas.openxmlformats.org/officeDocument/2006/relationships/hyperlink" Target="https://pbs.twimg.com/profile_banners/480818483/1469538361" TargetMode="External" /><Relationship Id="rId110" Type="http://schemas.openxmlformats.org/officeDocument/2006/relationships/hyperlink" Target="https://pbs.twimg.com/profile_banners/20672266/1482438355" TargetMode="External" /><Relationship Id="rId111" Type="http://schemas.openxmlformats.org/officeDocument/2006/relationships/hyperlink" Target="https://pbs.twimg.com/profile_banners/31538223/1561711112" TargetMode="External" /><Relationship Id="rId112" Type="http://schemas.openxmlformats.org/officeDocument/2006/relationships/hyperlink" Target="https://pbs.twimg.com/profile_banners/3941880252/1557127915" TargetMode="External" /><Relationship Id="rId113" Type="http://schemas.openxmlformats.org/officeDocument/2006/relationships/hyperlink" Target="https://pbs.twimg.com/profile_banners/842787703188013056/1509900150" TargetMode="External" /><Relationship Id="rId114" Type="http://schemas.openxmlformats.org/officeDocument/2006/relationships/hyperlink" Target="https://pbs.twimg.com/profile_banners/722793491059769344/1563997541" TargetMode="External" /><Relationship Id="rId115" Type="http://schemas.openxmlformats.org/officeDocument/2006/relationships/hyperlink" Target="https://pbs.twimg.com/profile_banners/15764644/1572273026" TargetMode="External" /><Relationship Id="rId116" Type="http://schemas.openxmlformats.org/officeDocument/2006/relationships/hyperlink" Target="https://pbs.twimg.com/profile_banners/4471387526/1479533367" TargetMode="External" /><Relationship Id="rId117" Type="http://schemas.openxmlformats.org/officeDocument/2006/relationships/hyperlink" Target="https://pbs.twimg.com/profile_banners/102570694/1488536882" TargetMode="External" /><Relationship Id="rId118" Type="http://schemas.openxmlformats.org/officeDocument/2006/relationships/hyperlink" Target="https://pbs.twimg.com/profile_banners/2762789045/1536304346" TargetMode="External" /><Relationship Id="rId119" Type="http://schemas.openxmlformats.org/officeDocument/2006/relationships/hyperlink" Target="https://pbs.twimg.com/profile_banners/82782150/1570641143" TargetMode="External" /><Relationship Id="rId120" Type="http://schemas.openxmlformats.org/officeDocument/2006/relationships/hyperlink" Target="https://pbs.twimg.com/profile_banners/21163600/1548472912" TargetMode="External" /><Relationship Id="rId121" Type="http://schemas.openxmlformats.org/officeDocument/2006/relationships/hyperlink" Target="https://pbs.twimg.com/profile_banners/1064973377952260097/1553716160" TargetMode="External" /><Relationship Id="rId122" Type="http://schemas.openxmlformats.org/officeDocument/2006/relationships/hyperlink" Target="https://pbs.twimg.com/profile_banners/1032097478865182720/1536043154" TargetMode="External" /><Relationship Id="rId123" Type="http://schemas.openxmlformats.org/officeDocument/2006/relationships/hyperlink" Target="https://pbs.twimg.com/profile_banners/799047255378391040/1541013684" TargetMode="External" /><Relationship Id="rId124" Type="http://schemas.openxmlformats.org/officeDocument/2006/relationships/hyperlink" Target="https://pbs.twimg.com/profile_banners/296785203/1567370101" TargetMode="External" /><Relationship Id="rId125" Type="http://schemas.openxmlformats.org/officeDocument/2006/relationships/hyperlink" Target="https://pbs.twimg.com/profile_banners/8830542/1564481764" TargetMode="External" /><Relationship Id="rId126" Type="http://schemas.openxmlformats.org/officeDocument/2006/relationships/hyperlink" Target="https://pbs.twimg.com/profile_banners/545381063/1531930892" TargetMode="External" /><Relationship Id="rId127" Type="http://schemas.openxmlformats.org/officeDocument/2006/relationships/hyperlink" Target="https://pbs.twimg.com/profile_banners/197444314/1572910522" TargetMode="External" /><Relationship Id="rId128" Type="http://schemas.openxmlformats.org/officeDocument/2006/relationships/hyperlink" Target="https://pbs.twimg.com/profile_banners/38068956/1560134081" TargetMode="External" /><Relationship Id="rId129" Type="http://schemas.openxmlformats.org/officeDocument/2006/relationships/hyperlink" Target="https://pbs.twimg.com/profile_banners/239000430/1563866181" TargetMode="External" /><Relationship Id="rId130" Type="http://schemas.openxmlformats.org/officeDocument/2006/relationships/hyperlink" Target="https://pbs.twimg.com/profile_banners/2944923808/1487355960" TargetMode="External" /><Relationship Id="rId131" Type="http://schemas.openxmlformats.org/officeDocument/2006/relationships/hyperlink" Target="https://pbs.twimg.com/profile_banners/2231756550/1386264034" TargetMode="External" /><Relationship Id="rId132" Type="http://schemas.openxmlformats.org/officeDocument/2006/relationships/hyperlink" Target="https://pbs.twimg.com/profile_banners/304894637/1560510436" TargetMode="External" /><Relationship Id="rId133" Type="http://schemas.openxmlformats.org/officeDocument/2006/relationships/hyperlink" Target="https://pbs.twimg.com/profile_banners/3039494043/1531143790" TargetMode="External" /><Relationship Id="rId134" Type="http://schemas.openxmlformats.org/officeDocument/2006/relationships/hyperlink" Target="https://pbs.twimg.com/profile_banners/2599070112/1511109489" TargetMode="External" /><Relationship Id="rId135" Type="http://schemas.openxmlformats.org/officeDocument/2006/relationships/hyperlink" Target="https://pbs.twimg.com/profile_banners/27528134/1559083844" TargetMode="External" /><Relationship Id="rId136" Type="http://schemas.openxmlformats.org/officeDocument/2006/relationships/hyperlink" Target="https://pbs.twimg.com/profile_banners/26171899/1433335714" TargetMode="External" /><Relationship Id="rId137" Type="http://schemas.openxmlformats.org/officeDocument/2006/relationships/hyperlink" Target="https://pbs.twimg.com/profile_banners/457984599/1359997459" TargetMode="External" /><Relationship Id="rId138" Type="http://schemas.openxmlformats.org/officeDocument/2006/relationships/hyperlink" Target="https://pbs.twimg.com/profile_banners/842966920978620416/1490890715" TargetMode="External" /><Relationship Id="rId139" Type="http://schemas.openxmlformats.org/officeDocument/2006/relationships/hyperlink" Target="https://pbs.twimg.com/profile_banners/27045873/1564063303" TargetMode="External" /><Relationship Id="rId140" Type="http://schemas.openxmlformats.org/officeDocument/2006/relationships/hyperlink" Target="https://pbs.twimg.com/profile_banners/2840711831/1528371371" TargetMode="External" /><Relationship Id="rId141" Type="http://schemas.openxmlformats.org/officeDocument/2006/relationships/hyperlink" Target="https://pbs.twimg.com/profile_banners/59849880/1571579825" TargetMode="External" /><Relationship Id="rId142" Type="http://schemas.openxmlformats.org/officeDocument/2006/relationships/hyperlink" Target="https://pbs.twimg.com/profile_banners/472023432/1475571314" TargetMode="External" /><Relationship Id="rId143" Type="http://schemas.openxmlformats.org/officeDocument/2006/relationships/hyperlink" Target="https://pbs.twimg.com/profile_banners/1092462045818163202/1573309435" TargetMode="External" /><Relationship Id="rId144" Type="http://schemas.openxmlformats.org/officeDocument/2006/relationships/hyperlink" Target="https://pbs.twimg.com/profile_banners/235543668/1406991274" TargetMode="External" /><Relationship Id="rId145" Type="http://schemas.openxmlformats.org/officeDocument/2006/relationships/hyperlink" Target="https://pbs.twimg.com/profile_banners/306211404/1560885623" TargetMode="External" /><Relationship Id="rId146" Type="http://schemas.openxmlformats.org/officeDocument/2006/relationships/hyperlink" Target="http://abs.twimg.com/images/themes/theme10/bg.gif" TargetMode="External" /><Relationship Id="rId147" Type="http://schemas.openxmlformats.org/officeDocument/2006/relationships/hyperlink" Target="http://abs.twimg.com/images/themes/theme1/bg.png" TargetMode="External" /><Relationship Id="rId148" Type="http://schemas.openxmlformats.org/officeDocument/2006/relationships/hyperlink" Target="http://abs.twimg.com/images/themes/theme1/bg.png" TargetMode="External" /><Relationship Id="rId149" Type="http://schemas.openxmlformats.org/officeDocument/2006/relationships/hyperlink" Target="http://abs.twimg.com/images/themes/theme1/bg.png" TargetMode="External" /><Relationship Id="rId150" Type="http://schemas.openxmlformats.org/officeDocument/2006/relationships/hyperlink" Target="http://abs.twimg.com/images/themes/theme4/bg.gif" TargetMode="External" /><Relationship Id="rId151" Type="http://schemas.openxmlformats.org/officeDocument/2006/relationships/hyperlink" Target="http://abs.twimg.com/images/themes/theme1/bg.png" TargetMode="External" /><Relationship Id="rId152" Type="http://schemas.openxmlformats.org/officeDocument/2006/relationships/hyperlink" Target="http://abs.twimg.com/images/themes/theme1/bg.png" TargetMode="External" /><Relationship Id="rId153" Type="http://schemas.openxmlformats.org/officeDocument/2006/relationships/hyperlink" Target="http://abs.twimg.com/images/themes/theme1/bg.png" TargetMode="External" /><Relationship Id="rId154" Type="http://schemas.openxmlformats.org/officeDocument/2006/relationships/hyperlink" Target="http://abs.twimg.com/images/themes/theme14/bg.gif" TargetMode="External" /><Relationship Id="rId155" Type="http://schemas.openxmlformats.org/officeDocument/2006/relationships/hyperlink" Target="http://abs.twimg.com/images/themes/theme1/bg.png" TargetMode="External" /><Relationship Id="rId156" Type="http://schemas.openxmlformats.org/officeDocument/2006/relationships/hyperlink" Target="http://abs.twimg.com/images/themes/theme1/bg.png" TargetMode="External" /><Relationship Id="rId157" Type="http://schemas.openxmlformats.org/officeDocument/2006/relationships/hyperlink" Target="http://abs.twimg.com/images/themes/theme18/bg.gif" TargetMode="External" /><Relationship Id="rId158" Type="http://schemas.openxmlformats.org/officeDocument/2006/relationships/hyperlink" Target="http://abs.twimg.com/images/themes/theme1/bg.png" TargetMode="External" /><Relationship Id="rId159" Type="http://schemas.openxmlformats.org/officeDocument/2006/relationships/hyperlink" Target="http://abs.twimg.com/images/themes/theme1/bg.png" TargetMode="External" /><Relationship Id="rId160" Type="http://schemas.openxmlformats.org/officeDocument/2006/relationships/hyperlink" Target="http://abs.twimg.com/images/themes/theme12/bg.gif" TargetMode="External" /><Relationship Id="rId161" Type="http://schemas.openxmlformats.org/officeDocument/2006/relationships/hyperlink" Target="http://abs.twimg.com/images/themes/theme1/bg.png" TargetMode="External" /><Relationship Id="rId162" Type="http://schemas.openxmlformats.org/officeDocument/2006/relationships/hyperlink" Target="http://abs.twimg.com/images/themes/theme1/bg.png" TargetMode="External" /><Relationship Id="rId163" Type="http://schemas.openxmlformats.org/officeDocument/2006/relationships/hyperlink" Target="http://abs.twimg.com/images/themes/theme1/bg.png" TargetMode="External" /><Relationship Id="rId164" Type="http://schemas.openxmlformats.org/officeDocument/2006/relationships/hyperlink" Target="http://abs.twimg.com/images/themes/theme1/bg.png" TargetMode="External" /><Relationship Id="rId165" Type="http://schemas.openxmlformats.org/officeDocument/2006/relationships/hyperlink" Target="http://abs.twimg.com/images/themes/theme1/bg.png" TargetMode="External" /><Relationship Id="rId166" Type="http://schemas.openxmlformats.org/officeDocument/2006/relationships/hyperlink" Target="http://abs.twimg.com/images/themes/theme1/bg.png" TargetMode="External" /><Relationship Id="rId167" Type="http://schemas.openxmlformats.org/officeDocument/2006/relationships/hyperlink" Target="http://abs.twimg.com/images/themes/theme1/bg.png" TargetMode="External" /><Relationship Id="rId168" Type="http://schemas.openxmlformats.org/officeDocument/2006/relationships/hyperlink" Target="http://abs.twimg.com/images/themes/theme1/bg.png" TargetMode="External" /><Relationship Id="rId169" Type="http://schemas.openxmlformats.org/officeDocument/2006/relationships/hyperlink" Target="http://abs.twimg.com/images/themes/theme1/bg.png" TargetMode="External" /><Relationship Id="rId170" Type="http://schemas.openxmlformats.org/officeDocument/2006/relationships/hyperlink" Target="http://abs.twimg.com/images/themes/theme1/bg.png" TargetMode="External" /><Relationship Id="rId171" Type="http://schemas.openxmlformats.org/officeDocument/2006/relationships/hyperlink" Target="http://abs.twimg.com/images/themes/theme1/bg.png" TargetMode="External" /><Relationship Id="rId172" Type="http://schemas.openxmlformats.org/officeDocument/2006/relationships/hyperlink" Target="http://abs.twimg.com/images/themes/theme1/bg.png" TargetMode="External" /><Relationship Id="rId173" Type="http://schemas.openxmlformats.org/officeDocument/2006/relationships/hyperlink" Target="http://abs.twimg.com/images/themes/theme1/bg.png" TargetMode="External" /><Relationship Id="rId174" Type="http://schemas.openxmlformats.org/officeDocument/2006/relationships/hyperlink" Target="http://abs.twimg.com/images/themes/theme1/bg.png" TargetMode="External" /><Relationship Id="rId175" Type="http://schemas.openxmlformats.org/officeDocument/2006/relationships/hyperlink" Target="http://abs.twimg.com/images/themes/theme1/bg.png" TargetMode="External" /><Relationship Id="rId176" Type="http://schemas.openxmlformats.org/officeDocument/2006/relationships/hyperlink" Target="http://abs.twimg.com/images/themes/theme1/bg.png" TargetMode="External" /><Relationship Id="rId177" Type="http://schemas.openxmlformats.org/officeDocument/2006/relationships/hyperlink" Target="http://abs.twimg.com/images/themes/theme1/bg.png" TargetMode="External" /><Relationship Id="rId178" Type="http://schemas.openxmlformats.org/officeDocument/2006/relationships/hyperlink" Target="http://abs.twimg.com/images/themes/theme14/bg.gif" TargetMode="External" /><Relationship Id="rId179" Type="http://schemas.openxmlformats.org/officeDocument/2006/relationships/hyperlink" Target="http://abs.twimg.com/images/themes/theme14/bg.gif" TargetMode="External" /><Relationship Id="rId180" Type="http://schemas.openxmlformats.org/officeDocument/2006/relationships/hyperlink" Target="http://abs.twimg.com/images/themes/theme1/bg.png" TargetMode="External" /><Relationship Id="rId181" Type="http://schemas.openxmlformats.org/officeDocument/2006/relationships/hyperlink" Target="http://abs.twimg.com/images/themes/theme1/bg.png" TargetMode="External" /><Relationship Id="rId182" Type="http://schemas.openxmlformats.org/officeDocument/2006/relationships/hyperlink" Target="http://abs.twimg.com/images/themes/theme1/bg.png" TargetMode="External" /><Relationship Id="rId183" Type="http://schemas.openxmlformats.org/officeDocument/2006/relationships/hyperlink" Target="http://abs.twimg.com/images/themes/theme1/bg.png" TargetMode="External" /><Relationship Id="rId184" Type="http://schemas.openxmlformats.org/officeDocument/2006/relationships/hyperlink" Target="http://abs.twimg.com/images/themes/theme1/bg.png" TargetMode="External" /><Relationship Id="rId185" Type="http://schemas.openxmlformats.org/officeDocument/2006/relationships/hyperlink" Target="http://abs.twimg.com/images/themes/theme1/bg.png" TargetMode="External" /><Relationship Id="rId186" Type="http://schemas.openxmlformats.org/officeDocument/2006/relationships/hyperlink" Target="http://abs.twimg.com/images/themes/theme1/bg.png" TargetMode="External" /><Relationship Id="rId187" Type="http://schemas.openxmlformats.org/officeDocument/2006/relationships/hyperlink" Target="http://abs.twimg.com/images/themes/theme6/bg.gif" TargetMode="External" /><Relationship Id="rId188" Type="http://schemas.openxmlformats.org/officeDocument/2006/relationships/hyperlink" Target="http://abs.twimg.com/images/themes/theme1/bg.png" TargetMode="External" /><Relationship Id="rId189" Type="http://schemas.openxmlformats.org/officeDocument/2006/relationships/hyperlink" Target="http://abs.twimg.com/images/themes/theme1/bg.png" TargetMode="External" /><Relationship Id="rId190" Type="http://schemas.openxmlformats.org/officeDocument/2006/relationships/hyperlink" Target="http://abs.twimg.com/images/themes/theme1/bg.png" TargetMode="External" /><Relationship Id="rId191" Type="http://schemas.openxmlformats.org/officeDocument/2006/relationships/hyperlink" Target="http://abs.twimg.com/images/themes/theme1/bg.png" TargetMode="External" /><Relationship Id="rId192" Type="http://schemas.openxmlformats.org/officeDocument/2006/relationships/hyperlink" Target="http://abs.twimg.com/images/themes/theme1/bg.png" TargetMode="External" /><Relationship Id="rId193" Type="http://schemas.openxmlformats.org/officeDocument/2006/relationships/hyperlink" Target="http://abs.twimg.com/images/themes/theme14/bg.gif" TargetMode="External" /><Relationship Id="rId194" Type="http://schemas.openxmlformats.org/officeDocument/2006/relationships/hyperlink" Target="http://abs.twimg.com/images/themes/theme14/bg.gif" TargetMode="External" /><Relationship Id="rId195" Type="http://schemas.openxmlformats.org/officeDocument/2006/relationships/hyperlink" Target="http://abs.twimg.com/images/themes/theme1/bg.png" TargetMode="External" /><Relationship Id="rId196" Type="http://schemas.openxmlformats.org/officeDocument/2006/relationships/hyperlink" Target="http://abs.twimg.com/images/themes/theme12/bg.gif" TargetMode="External" /><Relationship Id="rId197" Type="http://schemas.openxmlformats.org/officeDocument/2006/relationships/hyperlink" Target="http://abs.twimg.com/images/themes/theme1/bg.png" TargetMode="External" /><Relationship Id="rId198" Type="http://schemas.openxmlformats.org/officeDocument/2006/relationships/hyperlink" Target="http://abs.twimg.com/images/themes/theme1/bg.png" TargetMode="External" /><Relationship Id="rId199" Type="http://schemas.openxmlformats.org/officeDocument/2006/relationships/hyperlink" Target="http://abs.twimg.com/images/themes/theme1/bg.png" TargetMode="External" /><Relationship Id="rId200" Type="http://schemas.openxmlformats.org/officeDocument/2006/relationships/hyperlink" Target="http://abs.twimg.com/images/themes/theme14/bg.gif" TargetMode="External" /><Relationship Id="rId201" Type="http://schemas.openxmlformats.org/officeDocument/2006/relationships/hyperlink" Target="http://abs.twimg.com/images/themes/theme9/bg.gif" TargetMode="External" /><Relationship Id="rId202" Type="http://schemas.openxmlformats.org/officeDocument/2006/relationships/hyperlink" Target="http://abs.twimg.com/images/themes/theme14/bg.gif" TargetMode="External" /><Relationship Id="rId203" Type="http://schemas.openxmlformats.org/officeDocument/2006/relationships/hyperlink" Target="http://abs.twimg.com/images/themes/theme11/bg.gif" TargetMode="External" /><Relationship Id="rId204" Type="http://schemas.openxmlformats.org/officeDocument/2006/relationships/hyperlink" Target="http://abs.twimg.com/images/themes/theme1/bg.png" TargetMode="External" /><Relationship Id="rId205" Type="http://schemas.openxmlformats.org/officeDocument/2006/relationships/hyperlink" Target="http://abs.twimg.com/images/themes/theme3/bg.gif" TargetMode="External" /><Relationship Id="rId206" Type="http://schemas.openxmlformats.org/officeDocument/2006/relationships/hyperlink" Target="http://abs.twimg.com/images/themes/theme1/bg.png" TargetMode="External" /><Relationship Id="rId207" Type="http://schemas.openxmlformats.org/officeDocument/2006/relationships/hyperlink" Target="http://abs.twimg.com/images/themes/theme1/bg.png" TargetMode="External" /><Relationship Id="rId208" Type="http://schemas.openxmlformats.org/officeDocument/2006/relationships/hyperlink" Target="http://abs.twimg.com/images/themes/theme1/bg.png" TargetMode="External" /><Relationship Id="rId209" Type="http://schemas.openxmlformats.org/officeDocument/2006/relationships/hyperlink" Target="http://abs.twimg.com/images/themes/theme1/bg.png" TargetMode="External" /><Relationship Id="rId210" Type="http://schemas.openxmlformats.org/officeDocument/2006/relationships/hyperlink" Target="http://abs.twimg.com/images/themes/theme1/bg.png" TargetMode="External" /><Relationship Id="rId211" Type="http://schemas.openxmlformats.org/officeDocument/2006/relationships/hyperlink" Target="http://abs.twimg.com/images/themes/theme1/bg.png" TargetMode="External" /><Relationship Id="rId212" Type="http://schemas.openxmlformats.org/officeDocument/2006/relationships/hyperlink" Target="http://abs.twimg.com/images/themes/theme10/bg.gif" TargetMode="External" /><Relationship Id="rId213" Type="http://schemas.openxmlformats.org/officeDocument/2006/relationships/hyperlink" Target="http://abs.twimg.com/images/themes/theme1/bg.png" TargetMode="External" /><Relationship Id="rId214" Type="http://schemas.openxmlformats.org/officeDocument/2006/relationships/hyperlink" Target="http://abs.twimg.com/images/themes/theme9/bg.gif" TargetMode="External" /><Relationship Id="rId215" Type="http://schemas.openxmlformats.org/officeDocument/2006/relationships/hyperlink" Target="http://abs.twimg.com/images/themes/theme1/bg.png" TargetMode="External" /><Relationship Id="rId216" Type="http://schemas.openxmlformats.org/officeDocument/2006/relationships/hyperlink" Target="http://abs.twimg.com/images/themes/theme1/bg.png" TargetMode="External" /><Relationship Id="rId217" Type="http://schemas.openxmlformats.org/officeDocument/2006/relationships/hyperlink" Target="http://abs.twimg.com/images/themes/theme14/bg.gif" TargetMode="External" /><Relationship Id="rId218" Type="http://schemas.openxmlformats.org/officeDocument/2006/relationships/hyperlink" Target="http://pbs.twimg.com/profile_images/1171501784797302784/YJqtjIK8_normal.jpg" TargetMode="External" /><Relationship Id="rId219" Type="http://schemas.openxmlformats.org/officeDocument/2006/relationships/hyperlink" Target="http://pbs.twimg.com/profile_images/1186686931888939009/_awcLYxe_normal.jpg" TargetMode="External" /><Relationship Id="rId220" Type="http://schemas.openxmlformats.org/officeDocument/2006/relationships/hyperlink" Target="http://pbs.twimg.com/profile_images/1172470108935139328/UDEJtoHU_normal.jpg" TargetMode="External" /><Relationship Id="rId221" Type="http://schemas.openxmlformats.org/officeDocument/2006/relationships/hyperlink" Target="http://pbs.twimg.com/profile_images/837075770149376000/qwE7m01T_normal.jpg" TargetMode="External" /><Relationship Id="rId222" Type="http://schemas.openxmlformats.org/officeDocument/2006/relationships/hyperlink" Target="http://pbs.twimg.com/profile_images/574387738566258688/jODCgrWb_normal.jpeg" TargetMode="External" /><Relationship Id="rId223" Type="http://schemas.openxmlformats.org/officeDocument/2006/relationships/hyperlink" Target="http://pbs.twimg.com/profile_images/1189003224159797256/TaThpEG0_normal.jpg" TargetMode="External" /><Relationship Id="rId224" Type="http://schemas.openxmlformats.org/officeDocument/2006/relationships/hyperlink" Target="http://pbs.twimg.com/profile_images/1083558899029032961/tweWUB8Y_normal.jpg" TargetMode="External" /><Relationship Id="rId225" Type="http://schemas.openxmlformats.org/officeDocument/2006/relationships/hyperlink" Target="http://pbs.twimg.com/profile_images/1192092914593255425/dfFFqJHQ_normal.jpg" TargetMode="External" /><Relationship Id="rId226" Type="http://schemas.openxmlformats.org/officeDocument/2006/relationships/hyperlink" Target="http://pbs.twimg.com/profile_images/719751076/ULE_Colour_Logo_normal.JPG" TargetMode="External" /><Relationship Id="rId227" Type="http://schemas.openxmlformats.org/officeDocument/2006/relationships/hyperlink" Target="http://pbs.twimg.com/profile_images/1018830936002228224/YWLHf9Zg_normal.jpg" TargetMode="External" /><Relationship Id="rId228" Type="http://schemas.openxmlformats.org/officeDocument/2006/relationships/hyperlink" Target="http://pbs.twimg.com/profile_images/2622284361/1emzqsaz3t5glbyndf66_normal.jpeg" TargetMode="External" /><Relationship Id="rId229" Type="http://schemas.openxmlformats.org/officeDocument/2006/relationships/hyperlink" Target="http://pbs.twimg.com/profile_images/896421282933338113/2jg54vqK_normal.jpg" TargetMode="External" /><Relationship Id="rId230" Type="http://schemas.openxmlformats.org/officeDocument/2006/relationships/hyperlink" Target="http://pbs.twimg.com/profile_images/890022205849034752/rCirxhoN_normal.jpg" TargetMode="External" /><Relationship Id="rId231" Type="http://schemas.openxmlformats.org/officeDocument/2006/relationships/hyperlink" Target="http://pbs.twimg.com/profile_images/1130254581831651328/I0G-9xbY_normal.jpg" TargetMode="External" /><Relationship Id="rId232" Type="http://schemas.openxmlformats.org/officeDocument/2006/relationships/hyperlink" Target="http://pbs.twimg.com/profile_images/744017470739079168/IN0IqgOw_normal.jpg" TargetMode="External" /><Relationship Id="rId233" Type="http://schemas.openxmlformats.org/officeDocument/2006/relationships/hyperlink" Target="http://pbs.twimg.com/profile_images/1186502268486635520/aO-iNWkJ_normal.jpg" TargetMode="External" /><Relationship Id="rId234" Type="http://schemas.openxmlformats.org/officeDocument/2006/relationships/hyperlink" Target="http://pbs.twimg.com/profile_images/1194942600161222659/OJfSsmRF_normal.jpg" TargetMode="External" /><Relationship Id="rId235" Type="http://schemas.openxmlformats.org/officeDocument/2006/relationships/hyperlink" Target="http://pbs.twimg.com/profile_images/1157652666496897031/dRbGRf4c_normal.jpg" TargetMode="External" /><Relationship Id="rId236" Type="http://schemas.openxmlformats.org/officeDocument/2006/relationships/hyperlink" Target="http://pbs.twimg.com/profile_images/1131464970519105541/sucuHzQx_normal.png" TargetMode="External" /><Relationship Id="rId237" Type="http://schemas.openxmlformats.org/officeDocument/2006/relationships/hyperlink" Target="http://pbs.twimg.com/profile_images/1420213304/174339_100000076364772_6707208_q_normal.jpg" TargetMode="External" /><Relationship Id="rId238" Type="http://schemas.openxmlformats.org/officeDocument/2006/relationships/hyperlink" Target="http://pbs.twimg.com/profile_images/1107465976562380800/i-y2aFmR_normal.jpg" TargetMode="External" /><Relationship Id="rId239" Type="http://schemas.openxmlformats.org/officeDocument/2006/relationships/hyperlink" Target="http://pbs.twimg.com/profile_images/816361054699667458/0DVL6HrY_normal.jpg" TargetMode="External" /><Relationship Id="rId240" Type="http://schemas.openxmlformats.org/officeDocument/2006/relationships/hyperlink" Target="http://pbs.twimg.com/profile_images/1083728030126796800/ECU8PZLP_normal.jpg" TargetMode="External" /><Relationship Id="rId241" Type="http://schemas.openxmlformats.org/officeDocument/2006/relationships/hyperlink" Target="http://pbs.twimg.com/profile_images/1060008236554739712/gjKr8JP__normal.jpg" TargetMode="External" /><Relationship Id="rId242" Type="http://schemas.openxmlformats.org/officeDocument/2006/relationships/hyperlink" Target="http://pbs.twimg.com/profile_images/1175069776839958528/0eN6WQqf_normal.jpg" TargetMode="External" /><Relationship Id="rId243" Type="http://schemas.openxmlformats.org/officeDocument/2006/relationships/hyperlink" Target="http://pbs.twimg.com/profile_images/544538795312291841/nzHiWrIL_normal.jpeg" TargetMode="External" /><Relationship Id="rId244" Type="http://schemas.openxmlformats.org/officeDocument/2006/relationships/hyperlink" Target="http://pbs.twimg.com/profile_images/1044966703879208960/O0Oo4nTA_normal.jpg" TargetMode="External" /><Relationship Id="rId245" Type="http://schemas.openxmlformats.org/officeDocument/2006/relationships/hyperlink" Target="http://pbs.twimg.com/profile_images/1058222156755206144/i86KPz6O_normal.jpg" TargetMode="External" /><Relationship Id="rId246" Type="http://schemas.openxmlformats.org/officeDocument/2006/relationships/hyperlink" Target="http://pbs.twimg.com/profile_images/1079660427527639040/i-kBtZ5X_normal.jpg" TargetMode="External" /><Relationship Id="rId247" Type="http://schemas.openxmlformats.org/officeDocument/2006/relationships/hyperlink" Target="http://pbs.twimg.com/profile_images/873917150817398787/eQAbPYTf_normal.jpg" TargetMode="External" /><Relationship Id="rId248" Type="http://schemas.openxmlformats.org/officeDocument/2006/relationships/hyperlink" Target="http://pbs.twimg.com/profile_images/760895141267836928/DdwlC6Jm_normal.jpg" TargetMode="External" /><Relationship Id="rId249" Type="http://schemas.openxmlformats.org/officeDocument/2006/relationships/hyperlink" Target="http://pbs.twimg.com/profile_images/733145446261088256/AQomkXId_normal.jpg" TargetMode="External" /><Relationship Id="rId250" Type="http://schemas.openxmlformats.org/officeDocument/2006/relationships/hyperlink" Target="http://pbs.twimg.com/profile_images/554457287444533248/ajMhMUb__normal.png" TargetMode="External" /><Relationship Id="rId251" Type="http://schemas.openxmlformats.org/officeDocument/2006/relationships/hyperlink" Target="http://pbs.twimg.com/profile_images/1151170646879002624/tKFA7gU6_normal.jpg" TargetMode="External" /><Relationship Id="rId252" Type="http://schemas.openxmlformats.org/officeDocument/2006/relationships/hyperlink" Target="http://pbs.twimg.com/profile_images/1185260660503920641/KXv-1g5w_normal.jpg" TargetMode="External" /><Relationship Id="rId253" Type="http://schemas.openxmlformats.org/officeDocument/2006/relationships/hyperlink" Target="http://pbs.twimg.com/profile_images/743255367044390914/OkWSoNce_normal.jpg" TargetMode="External" /><Relationship Id="rId254" Type="http://schemas.openxmlformats.org/officeDocument/2006/relationships/hyperlink" Target="http://pbs.twimg.com/profile_images/1077045151040716806/0uRt9PF8_normal.jpg" TargetMode="External" /><Relationship Id="rId255" Type="http://schemas.openxmlformats.org/officeDocument/2006/relationships/hyperlink" Target="http://pbs.twimg.com/profile_images/1184520178853437440/JnCn1o6O_normal.jpg" TargetMode="External" /><Relationship Id="rId256" Type="http://schemas.openxmlformats.org/officeDocument/2006/relationships/hyperlink" Target="http://pbs.twimg.com/profile_images/1190766327012773895/QDW6G4xA_normal.jpg" TargetMode="External" /><Relationship Id="rId257" Type="http://schemas.openxmlformats.org/officeDocument/2006/relationships/hyperlink" Target="http://pbs.twimg.com/profile_images/1180843335944200193/gfgeLkGA_normal.jpg" TargetMode="External" /><Relationship Id="rId258" Type="http://schemas.openxmlformats.org/officeDocument/2006/relationships/hyperlink" Target="http://pbs.twimg.com/profile_images/965999518591397888/QKoyWziU_normal.jpg" TargetMode="External" /><Relationship Id="rId259" Type="http://schemas.openxmlformats.org/officeDocument/2006/relationships/hyperlink" Target="http://pbs.twimg.com/profile_images/1163629697193906176/wjGwaJ5o_normal.jpg" TargetMode="External" /><Relationship Id="rId260" Type="http://schemas.openxmlformats.org/officeDocument/2006/relationships/hyperlink" Target="http://pbs.twimg.com/profile_images/1190237030745292800/-D9M0BQR_normal.jpg" TargetMode="External" /><Relationship Id="rId261" Type="http://schemas.openxmlformats.org/officeDocument/2006/relationships/hyperlink" Target="http://pbs.twimg.com/profile_images/1190497420549001217/hF4Edp-g_normal.jpg" TargetMode="External" /><Relationship Id="rId262" Type="http://schemas.openxmlformats.org/officeDocument/2006/relationships/hyperlink" Target="http://pbs.twimg.com/profile_images/1171215653732270080/HGdqjRiW_normal.jpg" TargetMode="External" /><Relationship Id="rId263" Type="http://schemas.openxmlformats.org/officeDocument/2006/relationships/hyperlink" Target="http://pbs.twimg.com/profile_images/971562010952585221/3Enw9sMo_normal.jpg" TargetMode="External" /><Relationship Id="rId264" Type="http://schemas.openxmlformats.org/officeDocument/2006/relationships/hyperlink" Target="http://pbs.twimg.com/profile_images/909362726815838208/mgVFjSE__normal.jpg" TargetMode="External" /><Relationship Id="rId265" Type="http://schemas.openxmlformats.org/officeDocument/2006/relationships/hyperlink" Target="http://pbs.twimg.com/profile_images/1190341540541022211/Z2G77ntB_normal.jpg" TargetMode="External" /><Relationship Id="rId266" Type="http://schemas.openxmlformats.org/officeDocument/2006/relationships/hyperlink" Target="http://pbs.twimg.com/profile_images/1155165142155497473/ukZ8OH2P_normal.jpg" TargetMode="External" /><Relationship Id="rId267" Type="http://schemas.openxmlformats.org/officeDocument/2006/relationships/hyperlink" Target="http://pbs.twimg.com/profile_images/1191392092444135434/OzWChBPn_normal.jpg" TargetMode="External" /><Relationship Id="rId268" Type="http://schemas.openxmlformats.org/officeDocument/2006/relationships/hyperlink" Target="http://pbs.twimg.com/profile_images/1134574112221777921/fNSrq64U_normal.png" TargetMode="External" /><Relationship Id="rId269" Type="http://schemas.openxmlformats.org/officeDocument/2006/relationships/hyperlink" Target="http://pbs.twimg.com/profile_images/1192886671945191424/0X-wJAN8_normal.jpg" TargetMode="External" /><Relationship Id="rId270" Type="http://schemas.openxmlformats.org/officeDocument/2006/relationships/hyperlink" Target="http://pbs.twimg.com/profile_images/964955263190159362/5irdbm7t_normal.jpg" TargetMode="External" /><Relationship Id="rId271" Type="http://schemas.openxmlformats.org/officeDocument/2006/relationships/hyperlink" Target="http://pbs.twimg.com/profile_images/1191504271910604806/iWWrsF3H_normal.jpg" TargetMode="External" /><Relationship Id="rId272" Type="http://schemas.openxmlformats.org/officeDocument/2006/relationships/hyperlink" Target="http://pbs.twimg.com/profile_images/1195468407552061440/Uk0w7xpo_normal.jpg" TargetMode="External" /><Relationship Id="rId273" Type="http://schemas.openxmlformats.org/officeDocument/2006/relationships/hyperlink" Target="http://pbs.twimg.com/profile_images/1195374000358211585/9433PBPx_normal.jpg" TargetMode="External" /><Relationship Id="rId274" Type="http://schemas.openxmlformats.org/officeDocument/2006/relationships/hyperlink" Target="http://abs.twimg.com/sticky/default_profile_images/default_profile_normal.png" TargetMode="External" /><Relationship Id="rId275" Type="http://schemas.openxmlformats.org/officeDocument/2006/relationships/hyperlink" Target="http://pbs.twimg.com/profile_images/990731368710619136/zTWhmfKq_normal.jpg" TargetMode="External" /><Relationship Id="rId276" Type="http://schemas.openxmlformats.org/officeDocument/2006/relationships/hyperlink" Target="http://pbs.twimg.com/profile_images/1190246658061279232/dS-stCPF_normal.jpg" TargetMode="External" /><Relationship Id="rId277" Type="http://schemas.openxmlformats.org/officeDocument/2006/relationships/hyperlink" Target="http://pbs.twimg.com/profile_images/1182484006673244165/nqhJFntL_normal.jpg" TargetMode="External" /><Relationship Id="rId278" Type="http://schemas.openxmlformats.org/officeDocument/2006/relationships/hyperlink" Target="http://pbs.twimg.com/profile_images/1126860442507280384/q4Q0BsrW_normal.jpg" TargetMode="External" /><Relationship Id="rId279" Type="http://schemas.openxmlformats.org/officeDocument/2006/relationships/hyperlink" Target="http://pbs.twimg.com/profile_images/885610651464454146/R3n2aVfv_normal.jpg" TargetMode="External" /><Relationship Id="rId280" Type="http://schemas.openxmlformats.org/officeDocument/2006/relationships/hyperlink" Target="http://pbs.twimg.com/profile_images/1017876393282154499/jP3RcTF4_normal.jpg" TargetMode="External" /><Relationship Id="rId281" Type="http://schemas.openxmlformats.org/officeDocument/2006/relationships/hyperlink" Target="http://abs.twimg.com/sticky/default_profile_images/default_profile_normal.png" TargetMode="External" /><Relationship Id="rId282" Type="http://schemas.openxmlformats.org/officeDocument/2006/relationships/hyperlink" Target="http://pbs.twimg.com/profile_images/1187485910096584709/wu8XejVL_normal.jpg" TargetMode="External" /><Relationship Id="rId283" Type="http://schemas.openxmlformats.org/officeDocument/2006/relationships/hyperlink" Target="http://pbs.twimg.com/profile_images/926475064270381057/EaIncA7k_normal.jpg" TargetMode="External" /><Relationship Id="rId284" Type="http://schemas.openxmlformats.org/officeDocument/2006/relationships/hyperlink" Target="http://pbs.twimg.com/profile_images/1188585327964884993/hVy_ZBED_normal.jpg" TargetMode="External" /><Relationship Id="rId285" Type="http://schemas.openxmlformats.org/officeDocument/2006/relationships/hyperlink" Target="http://pbs.twimg.com/profile_images/1122044350798626816/MOGsdw9r_normal.jpg" TargetMode="External" /><Relationship Id="rId286" Type="http://schemas.openxmlformats.org/officeDocument/2006/relationships/hyperlink" Target="http://pbs.twimg.com/profile_images/1091870448823033858/HSLSxcbS_normal.jpg" TargetMode="External" /><Relationship Id="rId287" Type="http://schemas.openxmlformats.org/officeDocument/2006/relationships/hyperlink" Target="http://pbs.twimg.com/profile_images/873490062058684416/xblTpdx3_normal.jpg" TargetMode="External" /><Relationship Id="rId288" Type="http://schemas.openxmlformats.org/officeDocument/2006/relationships/hyperlink" Target="http://pbs.twimg.com/profile_images/1188829806059651072/KYoH7gJZ_normal.jpg" TargetMode="External" /><Relationship Id="rId289" Type="http://schemas.openxmlformats.org/officeDocument/2006/relationships/hyperlink" Target="http://pbs.twimg.com/profile_images/964520356663971841/2MLkQqf6_normal.jpg" TargetMode="External" /><Relationship Id="rId290" Type="http://schemas.openxmlformats.org/officeDocument/2006/relationships/hyperlink" Target="http://pbs.twimg.com/profile_images/997379779597922305/vTiphY-W_normal.jpg" TargetMode="External" /><Relationship Id="rId291" Type="http://schemas.openxmlformats.org/officeDocument/2006/relationships/hyperlink" Target="http://pbs.twimg.com/profile_images/757923103007707136/30XAQLzL_normal.jpg" TargetMode="External" /><Relationship Id="rId292" Type="http://schemas.openxmlformats.org/officeDocument/2006/relationships/hyperlink" Target="http://pbs.twimg.com/profile_images/1028208484033212417/oYc-auUl_normal.jpg" TargetMode="External" /><Relationship Id="rId293" Type="http://schemas.openxmlformats.org/officeDocument/2006/relationships/hyperlink" Target="http://pbs.twimg.com/profile_images/1178942493527887872/n5CGfbGt_normal.jpg" TargetMode="External" /><Relationship Id="rId294" Type="http://schemas.openxmlformats.org/officeDocument/2006/relationships/hyperlink" Target="http://pbs.twimg.com/profile_images/693608454099841024/djWzwzzg_normal.jpg" TargetMode="External" /><Relationship Id="rId295" Type="http://schemas.openxmlformats.org/officeDocument/2006/relationships/hyperlink" Target="http://pbs.twimg.com/profile_images/930755042524762113/jB-T2W50_normal.jpg" TargetMode="External" /><Relationship Id="rId296" Type="http://schemas.openxmlformats.org/officeDocument/2006/relationships/hyperlink" Target="http://pbs.twimg.com/profile_images/815945781802844160/WkHtVTua_normal.jpg" TargetMode="External" /><Relationship Id="rId297" Type="http://schemas.openxmlformats.org/officeDocument/2006/relationships/hyperlink" Target="http://pbs.twimg.com/profile_images/1114294290375688193/P9mcJNGb_normal.png" TargetMode="External" /><Relationship Id="rId298" Type="http://schemas.openxmlformats.org/officeDocument/2006/relationships/hyperlink" Target="http://pbs.twimg.com/profile_images/805463029164994564/fUK_sB0t_normal.jpg" TargetMode="External" /><Relationship Id="rId299" Type="http://schemas.openxmlformats.org/officeDocument/2006/relationships/hyperlink" Target="http://pbs.twimg.com/profile_images/1144094976193769472/-2dHk_9M_normal.jpg" TargetMode="External" /><Relationship Id="rId300" Type="http://schemas.openxmlformats.org/officeDocument/2006/relationships/hyperlink" Target="http://pbs.twimg.com/profile_images/1010015001522782210/w6owHAul_normal.jpg" TargetMode="External" /><Relationship Id="rId301" Type="http://schemas.openxmlformats.org/officeDocument/2006/relationships/hyperlink" Target="http://pbs.twimg.com/profile_images/1456858309/Ellefson_Dennon_Photo_normal.jpg" TargetMode="External" /><Relationship Id="rId302" Type="http://schemas.openxmlformats.org/officeDocument/2006/relationships/hyperlink" Target="http://pbs.twimg.com/profile_images/1088989118019694592/MpzSj0Fv_normal.jpg" TargetMode="External" /><Relationship Id="rId303" Type="http://schemas.openxmlformats.org/officeDocument/2006/relationships/hyperlink" Target="http://pbs.twimg.com/profile_images/1138895766875967488/BdF3kgM5_normal.jpg" TargetMode="External" /><Relationship Id="rId304" Type="http://schemas.openxmlformats.org/officeDocument/2006/relationships/hyperlink" Target="http://pbs.twimg.com/profile_images/1036866471232557056/NYHguy7t_normal.jpg" TargetMode="External" /><Relationship Id="rId305" Type="http://schemas.openxmlformats.org/officeDocument/2006/relationships/hyperlink" Target="http://pbs.twimg.com/profile_images/1172149553019015168/BZPABHLM_normal.jpg" TargetMode="External" /><Relationship Id="rId306" Type="http://schemas.openxmlformats.org/officeDocument/2006/relationships/hyperlink" Target="http://pbs.twimg.com/profile_images/1168260991475490816/jS6x2o2l_normal.jpg" TargetMode="External" /><Relationship Id="rId307" Type="http://schemas.openxmlformats.org/officeDocument/2006/relationships/hyperlink" Target="http://pbs.twimg.com/profile_images/1148612027650387969/jQ2q2SWd_normal.png" TargetMode="External" /><Relationship Id="rId308" Type="http://schemas.openxmlformats.org/officeDocument/2006/relationships/hyperlink" Target="http://pbs.twimg.com/profile_images/1058075293389328395/bsPTg94m_normal.jpg" TargetMode="External" /><Relationship Id="rId309" Type="http://schemas.openxmlformats.org/officeDocument/2006/relationships/hyperlink" Target="http://pbs.twimg.com/profile_images/1191499206550335491/vcaPuus2_normal.jpg" TargetMode="External" /><Relationship Id="rId310" Type="http://schemas.openxmlformats.org/officeDocument/2006/relationships/hyperlink" Target="http://pbs.twimg.com/profile_images/1137910794904100864/RqESFQ_u_normal.jpg" TargetMode="External" /><Relationship Id="rId311" Type="http://schemas.openxmlformats.org/officeDocument/2006/relationships/hyperlink" Target="http://pbs.twimg.com/profile_images/1153565303890206720/UwzwpHNz_normal.jpg" TargetMode="External" /><Relationship Id="rId312" Type="http://schemas.openxmlformats.org/officeDocument/2006/relationships/hyperlink" Target="http://pbs.twimg.com/profile_images/832650997172350978/aDpjJhZM_normal.jpg" TargetMode="External" /><Relationship Id="rId313" Type="http://schemas.openxmlformats.org/officeDocument/2006/relationships/hyperlink" Target="http://pbs.twimg.com/profile_images/378800000833175463/a93e5c90c970a0bfd192de1d0e3a3b5e_normal.jpeg" TargetMode="External" /><Relationship Id="rId314" Type="http://schemas.openxmlformats.org/officeDocument/2006/relationships/hyperlink" Target="http://pbs.twimg.com/profile_images/1139487869565919232/B5-HSz8L_normal.png" TargetMode="External" /><Relationship Id="rId315" Type="http://schemas.openxmlformats.org/officeDocument/2006/relationships/hyperlink" Target="http://pbs.twimg.com/profile_images/1184571527540465667/VQ4GCm17_normal.jpg" TargetMode="External" /><Relationship Id="rId316" Type="http://schemas.openxmlformats.org/officeDocument/2006/relationships/hyperlink" Target="http://pbs.twimg.com/profile_images/1185969046757490693/kTBt-Q_K_normal.jpg" TargetMode="External" /><Relationship Id="rId317" Type="http://schemas.openxmlformats.org/officeDocument/2006/relationships/hyperlink" Target="http://pbs.twimg.com/profile_images/1188647533377212418/bXoa8TU0_normal.jpg" TargetMode="External" /><Relationship Id="rId318" Type="http://schemas.openxmlformats.org/officeDocument/2006/relationships/hyperlink" Target="http://pbs.twimg.com/profile_images/1181707507649130496/Pc577BXz_normal.jpg" TargetMode="External" /><Relationship Id="rId319" Type="http://schemas.openxmlformats.org/officeDocument/2006/relationships/hyperlink" Target="http://abs.twimg.com/sticky/default_profile_images/default_profile_normal.png" TargetMode="External" /><Relationship Id="rId320" Type="http://schemas.openxmlformats.org/officeDocument/2006/relationships/hyperlink" Target="http://pbs.twimg.com/profile_images/949270171755077632/dw3M-58z_normal.jpg" TargetMode="External" /><Relationship Id="rId321" Type="http://schemas.openxmlformats.org/officeDocument/2006/relationships/hyperlink" Target="http://pbs.twimg.com/profile_images/1042531021118300160/xuLMVPJ8_normal.jpg" TargetMode="External" /><Relationship Id="rId322" Type="http://schemas.openxmlformats.org/officeDocument/2006/relationships/hyperlink" Target="http://pbs.twimg.com/profile_images/1155167565867622401/ccSfRNBG_normal.jpg" TargetMode="External" /><Relationship Id="rId323" Type="http://schemas.openxmlformats.org/officeDocument/2006/relationships/hyperlink" Target="http://pbs.twimg.com/profile_images/1194065223650435072/j2KRY3-T_normal.jpg" TargetMode="External" /><Relationship Id="rId324" Type="http://schemas.openxmlformats.org/officeDocument/2006/relationships/hyperlink" Target="http://pbs.twimg.com/profile_images/1004688460869877760/pH1QGgZp_normal.jpg" TargetMode="External" /><Relationship Id="rId325" Type="http://schemas.openxmlformats.org/officeDocument/2006/relationships/hyperlink" Target="http://pbs.twimg.com/profile_images/1185917535654428672/Aw2ICP2H_normal.jpg" TargetMode="External" /><Relationship Id="rId326" Type="http://schemas.openxmlformats.org/officeDocument/2006/relationships/hyperlink" Target="http://pbs.twimg.com/profile_images/616355740387799041/Id7uXQoF_normal.png" TargetMode="External" /><Relationship Id="rId327" Type="http://schemas.openxmlformats.org/officeDocument/2006/relationships/hyperlink" Target="http://pbs.twimg.com/profile_images/1190483830500724737/_eSrj3Lz_normal.jpg" TargetMode="External" /><Relationship Id="rId328" Type="http://schemas.openxmlformats.org/officeDocument/2006/relationships/hyperlink" Target="http://pbs.twimg.com/profile_images/1133401975700250624/-5Pab0-y_normal.jpg" TargetMode="External" /><Relationship Id="rId329" Type="http://schemas.openxmlformats.org/officeDocument/2006/relationships/hyperlink" Target="http://pbs.twimg.com/profile_images/1186424203869900800/v75KFdvu_normal.jpg" TargetMode="External" /><Relationship Id="rId330" Type="http://schemas.openxmlformats.org/officeDocument/2006/relationships/hyperlink" Target="https://twitter.com/fergdevins" TargetMode="External" /><Relationship Id="rId331" Type="http://schemas.openxmlformats.org/officeDocument/2006/relationships/hyperlink" Target="https://twitter.com/thereal_mikebsr" TargetMode="External" /><Relationship Id="rId332" Type="http://schemas.openxmlformats.org/officeDocument/2006/relationships/hyperlink" Target="https://twitter.com/rgiii" TargetMode="External" /><Relationship Id="rId333" Type="http://schemas.openxmlformats.org/officeDocument/2006/relationships/hyperlink" Target="https://twitter.com/sleepinggiant" TargetMode="External" /><Relationship Id="rId334" Type="http://schemas.openxmlformats.org/officeDocument/2006/relationships/hyperlink" Target="https://twitter.com/kristinasky" TargetMode="External" /><Relationship Id="rId335" Type="http://schemas.openxmlformats.org/officeDocument/2006/relationships/hyperlink" Target="https://twitter.com/curiousthats" TargetMode="External" /><Relationship Id="rId336" Type="http://schemas.openxmlformats.org/officeDocument/2006/relationships/hyperlink" Target="https://twitter.com/repswalwell" TargetMode="External" /><Relationship Id="rId337" Type="http://schemas.openxmlformats.org/officeDocument/2006/relationships/hyperlink" Target="https://twitter.com/justinbradley79" TargetMode="External" /><Relationship Id="rId338" Type="http://schemas.openxmlformats.org/officeDocument/2006/relationships/hyperlink" Target="https://twitter.com/uniquelives" TargetMode="External" /><Relationship Id="rId339" Type="http://schemas.openxmlformats.org/officeDocument/2006/relationships/hyperlink" Target="https://twitter.com/the_auditorium" TargetMode="External" /><Relationship Id="rId340" Type="http://schemas.openxmlformats.org/officeDocument/2006/relationships/hyperlink" Target="https://twitter.com/johncleese" TargetMode="External" /><Relationship Id="rId341" Type="http://schemas.openxmlformats.org/officeDocument/2006/relationships/hyperlink" Target="https://twitter.com/sleepinggianttn" TargetMode="External" /><Relationship Id="rId342" Type="http://schemas.openxmlformats.org/officeDocument/2006/relationships/hyperlink" Target="https://twitter.com/fauxfleck" TargetMode="External" /><Relationship Id="rId343" Type="http://schemas.openxmlformats.org/officeDocument/2006/relationships/hyperlink" Target="https://twitter.com/you_lookingatme" TargetMode="External" /><Relationship Id="rId344" Type="http://schemas.openxmlformats.org/officeDocument/2006/relationships/hyperlink" Target="https://twitter.com/amermilnews" TargetMode="External" /><Relationship Id="rId345" Type="http://schemas.openxmlformats.org/officeDocument/2006/relationships/hyperlink" Target="https://twitter.com/werenskiwarrior" TargetMode="External" /><Relationship Id="rId346" Type="http://schemas.openxmlformats.org/officeDocument/2006/relationships/hyperlink" Target="https://twitter.com/pinkavis" TargetMode="External" /><Relationship Id="rId347" Type="http://schemas.openxmlformats.org/officeDocument/2006/relationships/hyperlink" Target="https://twitter.com/quin4trump" TargetMode="External" /><Relationship Id="rId348" Type="http://schemas.openxmlformats.org/officeDocument/2006/relationships/hyperlink" Target="https://twitter.com/usvetram" TargetMode="External" /><Relationship Id="rId349" Type="http://schemas.openxmlformats.org/officeDocument/2006/relationships/hyperlink" Target="https://twitter.com/scottrickhoff" TargetMode="External" /><Relationship Id="rId350" Type="http://schemas.openxmlformats.org/officeDocument/2006/relationships/hyperlink" Target="https://twitter.com/agortitz" TargetMode="External" /><Relationship Id="rId351" Type="http://schemas.openxmlformats.org/officeDocument/2006/relationships/hyperlink" Target="https://twitter.com/repadamschiff" TargetMode="External" /><Relationship Id="rId352" Type="http://schemas.openxmlformats.org/officeDocument/2006/relationships/hyperlink" Target="https://twitter.com/everyvoicenc" TargetMode="External" /><Relationship Id="rId353" Type="http://schemas.openxmlformats.org/officeDocument/2006/relationships/hyperlink" Target="https://twitter.com/doctorcherokee" TargetMode="External" /><Relationship Id="rId354" Type="http://schemas.openxmlformats.org/officeDocument/2006/relationships/hyperlink" Target="https://twitter.com/edukfun" TargetMode="External" /><Relationship Id="rId355" Type="http://schemas.openxmlformats.org/officeDocument/2006/relationships/hyperlink" Target="https://twitter.com/notabeekeeper" TargetMode="External" /><Relationship Id="rId356" Type="http://schemas.openxmlformats.org/officeDocument/2006/relationships/hyperlink" Target="https://twitter.com/wagonknoggin" TargetMode="External" /><Relationship Id="rId357" Type="http://schemas.openxmlformats.org/officeDocument/2006/relationships/hyperlink" Target="https://twitter.com/freddyrace14" TargetMode="External" /><Relationship Id="rId358" Type="http://schemas.openxmlformats.org/officeDocument/2006/relationships/hyperlink" Target="https://twitter.com/biglytrumpette" TargetMode="External" /><Relationship Id="rId359" Type="http://schemas.openxmlformats.org/officeDocument/2006/relationships/hyperlink" Target="https://twitter.com/marilynlavala" TargetMode="External" /><Relationship Id="rId360" Type="http://schemas.openxmlformats.org/officeDocument/2006/relationships/hyperlink" Target="https://twitter.com/veritas_2016" TargetMode="External" /><Relationship Id="rId361" Type="http://schemas.openxmlformats.org/officeDocument/2006/relationships/hyperlink" Target="https://twitter.com/saponi42071" TargetMode="External" /><Relationship Id="rId362" Type="http://schemas.openxmlformats.org/officeDocument/2006/relationships/hyperlink" Target="https://twitter.com/rosaleeadams" TargetMode="External" /><Relationship Id="rId363" Type="http://schemas.openxmlformats.org/officeDocument/2006/relationships/hyperlink" Target="https://twitter.com/gracielovesusa" TargetMode="External" /><Relationship Id="rId364" Type="http://schemas.openxmlformats.org/officeDocument/2006/relationships/hyperlink" Target="https://twitter.com/realboduke" TargetMode="External" /><Relationship Id="rId365" Type="http://schemas.openxmlformats.org/officeDocument/2006/relationships/hyperlink" Target="https://twitter.com/ygbshittinme" TargetMode="External" /><Relationship Id="rId366" Type="http://schemas.openxmlformats.org/officeDocument/2006/relationships/hyperlink" Target="https://twitter.com/patatatat" TargetMode="External" /><Relationship Id="rId367" Type="http://schemas.openxmlformats.org/officeDocument/2006/relationships/hyperlink" Target="https://twitter.com/schanette55" TargetMode="External" /><Relationship Id="rId368" Type="http://schemas.openxmlformats.org/officeDocument/2006/relationships/hyperlink" Target="https://twitter.com/cmccbyfaith" TargetMode="External" /><Relationship Id="rId369" Type="http://schemas.openxmlformats.org/officeDocument/2006/relationships/hyperlink" Target="https://twitter.com/redwins3_first" TargetMode="External" /><Relationship Id="rId370" Type="http://schemas.openxmlformats.org/officeDocument/2006/relationships/hyperlink" Target="https://twitter.com/readyouforfree" TargetMode="External" /><Relationship Id="rId371" Type="http://schemas.openxmlformats.org/officeDocument/2006/relationships/hyperlink" Target="https://twitter.com/fastcow33" TargetMode="External" /><Relationship Id="rId372" Type="http://schemas.openxmlformats.org/officeDocument/2006/relationships/hyperlink" Target="https://twitter.com/lastlaughaemial" TargetMode="External" /><Relationship Id="rId373" Type="http://schemas.openxmlformats.org/officeDocument/2006/relationships/hyperlink" Target="https://twitter.com/spaceforcebravo" TargetMode="External" /><Relationship Id="rId374" Type="http://schemas.openxmlformats.org/officeDocument/2006/relationships/hyperlink" Target="https://twitter.com/hunteroffacts" TargetMode="External" /><Relationship Id="rId375" Type="http://schemas.openxmlformats.org/officeDocument/2006/relationships/hyperlink" Target="https://twitter.com/jamie32377541" TargetMode="External" /><Relationship Id="rId376" Type="http://schemas.openxmlformats.org/officeDocument/2006/relationships/hyperlink" Target="https://twitter.com/bartole_richard" TargetMode="External" /><Relationship Id="rId377" Type="http://schemas.openxmlformats.org/officeDocument/2006/relationships/hyperlink" Target="https://twitter.com/theloneranger44" TargetMode="External" /><Relationship Id="rId378" Type="http://schemas.openxmlformats.org/officeDocument/2006/relationships/hyperlink" Target="https://twitter.com/tinmp721" TargetMode="External" /><Relationship Id="rId379" Type="http://schemas.openxmlformats.org/officeDocument/2006/relationships/hyperlink" Target="https://twitter.com/onfire4trump" TargetMode="External" /><Relationship Id="rId380" Type="http://schemas.openxmlformats.org/officeDocument/2006/relationships/hyperlink" Target="https://twitter.com/dontatmebro2" TargetMode="External" /><Relationship Id="rId381" Type="http://schemas.openxmlformats.org/officeDocument/2006/relationships/hyperlink" Target="https://twitter.com/vehementredhead" TargetMode="External" /><Relationship Id="rId382" Type="http://schemas.openxmlformats.org/officeDocument/2006/relationships/hyperlink" Target="https://twitter.com/larryhumphries1" TargetMode="External" /><Relationship Id="rId383" Type="http://schemas.openxmlformats.org/officeDocument/2006/relationships/hyperlink" Target="https://twitter.com/jaketaylorslide" TargetMode="External" /><Relationship Id="rId384" Type="http://schemas.openxmlformats.org/officeDocument/2006/relationships/hyperlink" Target="https://twitter.com/maggie51852" TargetMode="External" /><Relationship Id="rId385" Type="http://schemas.openxmlformats.org/officeDocument/2006/relationships/hyperlink" Target="https://twitter.com/_jstmehere_" TargetMode="External" /><Relationship Id="rId386" Type="http://schemas.openxmlformats.org/officeDocument/2006/relationships/hyperlink" Target="https://twitter.com/someotherperso3" TargetMode="External" /><Relationship Id="rId387" Type="http://schemas.openxmlformats.org/officeDocument/2006/relationships/hyperlink" Target="https://twitter.com/establishmentno" TargetMode="External" /><Relationship Id="rId388" Type="http://schemas.openxmlformats.org/officeDocument/2006/relationships/hyperlink" Target="https://twitter.com/sinnersgonnasin" TargetMode="External" /><Relationship Id="rId389" Type="http://schemas.openxmlformats.org/officeDocument/2006/relationships/hyperlink" Target="https://twitter.com/joanne48640679" TargetMode="External" /><Relationship Id="rId390" Type="http://schemas.openxmlformats.org/officeDocument/2006/relationships/hyperlink" Target="https://twitter.com/robertbunyan88" TargetMode="External" /><Relationship Id="rId391" Type="http://schemas.openxmlformats.org/officeDocument/2006/relationships/hyperlink" Target="https://twitter.com/gopherfootball" TargetMode="External" /><Relationship Id="rId392" Type="http://schemas.openxmlformats.org/officeDocument/2006/relationships/hyperlink" Target="https://twitter.com/coach_fleck" TargetMode="External" /><Relationship Id="rId393" Type="http://schemas.openxmlformats.org/officeDocument/2006/relationships/hyperlink" Target="https://twitter.com/maballoar" TargetMode="External" /><Relationship Id="rId394" Type="http://schemas.openxmlformats.org/officeDocument/2006/relationships/hyperlink" Target="https://twitter.com/zinebelrhazoui" TargetMode="External" /><Relationship Id="rId395" Type="http://schemas.openxmlformats.org/officeDocument/2006/relationships/hyperlink" Target="https://twitter.com/pascalfagnoux" TargetMode="External" /><Relationship Id="rId396" Type="http://schemas.openxmlformats.org/officeDocument/2006/relationships/hyperlink" Target="https://twitter.com/ciszewskidavid" TargetMode="External" /><Relationship Id="rId397" Type="http://schemas.openxmlformats.org/officeDocument/2006/relationships/hyperlink" Target="https://twitter.com/citoyen2p" TargetMode="External" /><Relationship Id="rId398" Type="http://schemas.openxmlformats.org/officeDocument/2006/relationships/hyperlink" Target="https://twitter.com/atarkaofficial" TargetMode="External" /><Relationship Id="rId399" Type="http://schemas.openxmlformats.org/officeDocument/2006/relationships/hyperlink" Target="https://twitter.com/dtfmedia" TargetMode="External" /><Relationship Id="rId400" Type="http://schemas.openxmlformats.org/officeDocument/2006/relationships/hyperlink" Target="https://twitter.com/rakesh_swain62" TargetMode="External" /><Relationship Id="rId401" Type="http://schemas.openxmlformats.org/officeDocument/2006/relationships/hyperlink" Target="https://twitter.com/smartdecteam" TargetMode="External" /><Relationship Id="rId402" Type="http://schemas.openxmlformats.org/officeDocument/2006/relationships/hyperlink" Target="https://twitter.com/digitexfutures" TargetMode="External" /><Relationship Id="rId403" Type="http://schemas.openxmlformats.org/officeDocument/2006/relationships/hyperlink" Target="https://twitter.com/stewartlfc" TargetMode="External" /><Relationship Id="rId404" Type="http://schemas.openxmlformats.org/officeDocument/2006/relationships/hyperlink" Target="https://twitter.com/merryguido" TargetMode="External" /><Relationship Id="rId405" Type="http://schemas.openxmlformats.org/officeDocument/2006/relationships/hyperlink" Target="https://twitter.com/andycruix" TargetMode="External" /><Relationship Id="rId406" Type="http://schemas.openxmlformats.org/officeDocument/2006/relationships/hyperlink" Target="https://twitter.com/trudginon1" TargetMode="External" /><Relationship Id="rId407" Type="http://schemas.openxmlformats.org/officeDocument/2006/relationships/hyperlink" Target="https://twitter.com/jaikub713" TargetMode="External" /><Relationship Id="rId408" Type="http://schemas.openxmlformats.org/officeDocument/2006/relationships/hyperlink" Target="https://twitter.com/dnc" TargetMode="External" /><Relationship Id="rId409" Type="http://schemas.openxmlformats.org/officeDocument/2006/relationships/hyperlink" Target="https://twitter.com/speakerpelosi" TargetMode="External" /><Relationship Id="rId410" Type="http://schemas.openxmlformats.org/officeDocument/2006/relationships/hyperlink" Target="https://twitter.com/distortionover" TargetMode="External" /><Relationship Id="rId411" Type="http://schemas.openxmlformats.org/officeDocument/2006/relationships/hyperlink" Target="https://twitter.com/mikeportnoy" TargetMode="External" /><Relationship Id="rId412" Type="http://schemas.openxmlformats.org/officeDocument/2006/relationships/hyperlink" Target="https://twitter.com/metalallegiance" TargetMode="External" /><Relationship Id="rId413" Type="http://schemas.openxmlformats.org/officeDocument/2006/relationships/hyperlink" Target="https://twitter.com/ellefsondavid" TargetMode="External" /><Relationship Id="rId414" Type="http://schemas.openxmlformats.org/officeDocument/2006/relationships/hyperlink" Target="https://twitter.com/megadeth" TargetMode="External" /><Relationship Id="rId415" Type="http://schemas.openxmlformats.org/officeDocument/2006/relationships/hyperlink" Target="https://twitter.com/davidwilliamsdk" TargetMode="External" /><Relationship Id="rId416" Type="http://schemas.openxmlformats.org/officeDocument/2006/relationships/hyperlink" Target="https://twitter.com/teddyfraud" TargetMode="External" /><Relationship Id="rId417" Type="http://schemas.openxmlformats.org/officeDocument/2006/relationships/hyperlink" Target="https://twitter.com/slpng_giants" TargetMode="External" /><Relationship Id="rId418" Type="http://schemas.openxmlformats.org/officeDocument/2006/relationships/hyperlink" Target="https://twitter.com/pee_double_you" TargetMode="External" /><Relationship Id="rId419" Type="http://schemas.openxmlformats.org/officeDocument/2006/relationships/hyperlink" Target="https://twitter.com/radiox" TargetMode="External" /><Relationship Id="rId420" Type="http://schemas.openxmlformats.org/officeDocument/2006/relationships/hyperlink" Target="https://twitter.com/gav_big" TargetMode="External" /><Relationship Id="rId421" Type="http://schemas.openxmlformats.org/officeDocument/2006/relationships/hyperlink" Target="https://twitter.com/spider14ros" TargetMode="External" /><Relationship Id="rId422" Type="http://schemas.openxmlformats.org/officeDocument/2006/relationships/hyperlink" Target="https://twitter.com/onlyonethegoat" TargetMode="External" /><Relationship Id="rId423" Type="http://schemas.openxmlformats.org/officeDocument/2006/relationships/hyperlink" Target="https://twitter.com/whoistwon" TargetMode="External" /><Relationship Id="rId424" Type="http://schemas.openxmlformats.org/officeDocument/2006/relationships/hyperlink" Target="https://twitter.com/kaz_macklin" TargetMode="External" /><Relationship Id="rId425" Type="http://schemas.openxmlformats.org/officeDocument/2006/relationships/hyperlink" Target="https://twitter.com/buckmoreparkscs" TargetMode="External" /><Relationship Id="rId426" Type="http://schemas.openxmlformats.org/officeDocument/2006/relationships/hyperlink" Target="https://twitter.com/infotechuk" TargetMode="External" /><Relationship Id="rId427" Type="http://schemas.openxmlformats.org/officeDocument/2006/relationships/hyperlink" Target="https://twitter.com/gorechristophe2" TargetMode="External" /><Relationship Id="rId428" Type="http://schemas.openxmlformats.org/officeDocument/2006/relationships/hyperlink" Target="https://twitter.com/jaysonbuford" TargetMode="External" /><Relationship Id="rId429" Type="http://schemas.openxmlformats.org/officeDocument/2006/relationships/hyperlink" Target="https://twitter.com/kazeem" TargetMode="External" /><Relationship Id="rId430" Type="http://schemas.openxmlformats.org/officeDocument/2006/relationships/hyperlink" Target="https://twitter.com/mallyjames" TargetMode="External" /><Relationship Id="rId431" Type="http://schemas.openxmlformats.org/officeDocument/2006/relationships/hyperlink" Target="https://twitter.com/jeparker9" TargetMode="External" /><Relationship Id="rId432" Type="http://schemas.openxmlformats.org/officeDocument/2006/relationships/hyperlink" Target="https://twitter.com/breitbartnews" TargetMode="External" /><Relationship Id="rId433" Type="http://schemas.openxmlformats.org/officeDocument/2006/relationships/hyperlink" Target="https://twitter.com/go_usc_gamecock" TargetMode="External" /><Relationship Id="rId434" Type="http://schemas.openxmlformats.org/officeDocument/2006/relationships/hyperlink" Target="https://twitter.com/trumpgirl_45_" TargetMode="External" /><Relationship Id="rId435" Type="http://schemas.openxmlformats.org/officeDocument/2006/relationships/hyperlink" Target="https://twitter.com/sleepin56672664" TargetMode="External" /><Relationship Id="rId436" Type="http://schemas.openxmlformats.org/officeDocument/2006/relationships/hyperlink" Target="https://twitter.com/mixmastersonny" TargetMode="External" /><Relationship Id="rId437" Type="http://schemas.openxmlformats.org/officeDocument/2006/relationships/hyperlink" Target="https://twitter.com/ptacole1" TargetMode="External" /><Relationship Id="rId438" Type="http://schemas.openxmlformats.org/officeDocument/2006/relationships/hyperlink" Target="https://twitter.com/logainm_ie" TargetMode="External" /><Relationship Id="rId439" Type="http://schemas.openxmlformats.org/officeDocument/2006/relationships/hyperlink" Target="https://twitter.com/slaineni" TargetMode="External" /><Relationship Id="rId440" Type="http://schemas.openxmlformats.org/officeDocument/2006/relationships/hyperlink" Target="https://twitter.com/aonghusoha" TargetMode="External" /><Relationship Id="rId441" Type="http://schemas.openxmlformats.org/officeDocument/2006/relationships/hyperlink" Target="https://twitter.com/garethrjs" TargetMode="External" /><Relationship Id="rId442" Type="http://schemas.openxmlformats.org/officeDocument/2006/relationships/comments" Target="../comments2.xml" /><Relationship Id="rId443" Type="http://schemas.openxmlformats.org/officeDocument/2006/relationships/vmlDrawing" Target="../drawings/vmlDrawing2.vml" /><Relationship Id="rId444" Type="http://schemas.openxmlformats.org/officeDocument/2006/relationships/table" Target="../tables/table2.xml" /><Relationship Id="rId445" Type="http://schemas.openxmlformats.org/officeDocument/2006/relationships/drawing" Target="../drawings/drawing1.xml" /><Relationship Id="rId446"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s://twitter.com/glenntamplin/status/1195434146631487490" TargetMode="External" /><Relationship Id="rId2" Type="http://schemas.openxmlformats.org/officeDocument/2006/relationships/hyperlink" Target="https://www.instagram.com/p/B43lfdahN4W/?igshid=1acchm2yc84gf" TargetMode="External" /><Relationship Id="rId3" Type="http://schemas.openxmlformats.org/officeDocument/2006/relationships/hyperlink" Target="https://www.instagram.com/p/B4ypKpVnz9S/?igshid=ixsevty9cswk" TargetMode="External" /><Relationship Id="rId4" Type="http://schemas.openxmlformats.org/officeDocument/2006/relationships/hyperlink" Target="https://www.instagram.com/p/B4xWSIbHgTM/?igshid=10dk45hhfgyzd" TargetMode="External" /><Relationship Id="rId5" Type="http://schemas.openxmlformats.org/officeDocument/2006/relationships/hyperlink" Target="https://www.youtube.com/watch?v=LS2Lcz-pTLM&amp;app=desktop" TargetMode="External" /><Relationship Id="rId6" Type="http://schemas.openxmlformats.org/officeDocument/2006/relationships/hyperlink" Target="https://tickets.tbca.com/Online/default.asp" TargetMode="External" /><Relationship Id="rId7" Type="http://schemas.openxmlformats.org/officeDocument/2006/relationships/hyperlink" Target="https://twitter.com/JohnCleese/status/1192852937032249344" TargetMode="External" /><Relationship Id="rId8" Type="http://schemas.openxmlformats.org/officeDocument/2006/relationships/hyperlink" Target="https://twitter.com/sgellison/status/1192517720610426882" TargetMode="External" /><Relationship Id="rId9" Type="http://schemas.openxmlformats.org/officeDocument/2006/relationships/hyperlink" Target="https://www.instagram.com/p/B43lfdahN4W/?igshid=1acchm2yc84gf" TargetMode="External" /><Relationship Id="rId10" Type="http://schemas.openxmlformats.org/officeDocument/2006/relationships/hyperlink" Target="https://twitter.com/glenntamplin/status/1195434146631487490" TargetMode="External" /><Relationship Id="rId11" Type="http://schemas.openxmlformats.org/officeDocument/2006/relationships/hyperlink" Target="https://www.instagram.com/p/B4xWSIbHgTM/?igshid=10dk45hhfgyzd" TargetMode="External" /><Relationship Id="rId12" Type="http://schemas.openxmlformats.org/officeDocument/2006/relationships/hyperlink" Target="https://www.youtube.com/watch?v=LS2Lcz-pTLM&amp;app=desktop" TargetMode="External" /><Relationship Id="rId13" Type="http://schemas.openxmlformats.org/officeDocument/2006/relationships/table" Target="../tables/table11.xml" /><Relationship Id="rId14" Type="http://schemas.openxmlformats.org/officeDocument/2006/relationships/table" Target="../tables/table12.xml" /><Relationship Id="rId15" Type="http://schemas.openxmlformats.org/officeDocument/2006/relationships/table" Target="../tables/table13.xml" /><Relationship Id="rId16" Type="http://schemas.openxmlformats.org/officeDocument/2006/relationships/table" Target="../tables/table14.xml" /><Relationship Id="rId17" Type="http://schemas.openxmlformats.org/officeDocument/2006/relationships/table" Target="../tables/table15.xml" /><Relationship Id="rId18" Type="http://schemas.openxmlformats.org/officeDocument/2006/relationships/table" Target="../tables/table16.xml" /><Relationship Id="rId19" Type="http://schemas.openxmlformats.org/officeDocument/2006/relationships/table" Target="../tables/table17.xml" /><Relationship Id="rId20"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9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57421875" style="0" bestFit="1" customWidth="1"/>
    <col min="16" max="16" width="14.28125" style="0" bestFit="1" customWidth="1"/>
    <col min="17" max="17" width="8.7109375" style="0" bestFit="1" customWidth="1"/>
    <col min="18" max="18" width="9.421875" style="0" bestFit="1" customWidth="1"/>
    <col min="19" max="19" width="13.00390625" style="0" bestFit="1" customWidth="1"/>
    <col min="20" max="20" width="13.140625" style="0" bestFit="1" customWidth="1"/>
    <col min="21" max="21" width="10.8515625" style="0" bestFit="1" customWidth="1"/>
    <col min="22" max="22" width="12.28125" style="0" bestFit="1" customWidth="1"/>
    <col min="23" max="23" width="13.28125" style="0" bestFit="1" customWidth="1"/>
    <col min="24" max="24" width="7.28125" style="0" bestFit="1" customWidth="1"/>
    <col min="25" max="25" width="7.57421875" style="0" bestFit="1" customWidth="1"/>
    <col min="26" max="26" width="14.28125" style="0" bestFit="1" customWidth="1"/>
    <col min="27" max="27" width="10.421875" style="0" bestFit="1" customWidth="1"/>
    <col min="28" max="28" width="12.00390625" style="0" bestFit="1" customWidth="1"/>
    <col min="29" max="29" width="11.421875" style="0" bestFit="1" customWidth="1"/>
    <col min="30" max="30" width="13.421875" style="0" bestFit="1" customWidth="1"/>
    <col min="31" max="31" width="11.57421875" style="0" bestFit="1" customWidth="1"/>
    <col min="32" max="32" width="10.421875" style="0" bestFit="1" customWidth="1"/>
    <col min="33" max="33" width="13.421875" style="0" bestFit="1" customWidth="1"/>
    <col min="34" max="34" width="10.57421875" style="0" bestFit="1" customWidth="1"/>
    <col min="35" max="35" width="11.421875" style="0" bestFit="1" customWidth="1"/>
    <col min="36" max="36" width="11.28125" style="0" bestFit="1" customWidth="1"/>
    <col min="37" max="37" width="10.8515625" style="0" bestFit="1" customWidth="1"/>
    <col min="38" max="38" width="11.8515625" style="0" bestFit="1" customWidth="1"/>
    <col min="39" max="40" width="10.7109375" style="0" bestFit="1" customWidth="1"/>
    <col min="42" max="42" width="12.00390625" style="0" bestFit="1" customWidth="1"/>
    <col min="43" max="43" width="11.8515625" style="0" bestFit="1" customWidth="1"/>
    <col min="44" max="44" width="13.421875" style="0" bestFit="1" customWidth="1"/>
    <col min="45" max="45" width="20.7109375" style="0" bestFit="1" customWidth="1"/>
    <col min="46" max="46" width="19.57421875" style="0" bestFit="1" customWidth="1"/>
    <col min="47" max="47" width="16.8515625" style="0" bestFit="1" customWidth="1"/>
    <col min="48" max="48" width="10.140625" style="0" bestFit="1" customWidth="1"/>
    <col min="49" max="49" width="15.421875" style="0" bestFit="1" customWidth="1"/>
    <col min="50" max="50" width="11.57421875" style="0" bestFit="1" customWidth="1"/>
    <col min="51" max="51" width="10.140625" style="0" bestFit="1" customWidth="1"/>
    <col min="52" max="52" width="8.421875" style="0" bestFit="1" customWidth="1"/>
    <col min="53" max="54" width="7.8515625" style="0" bestFit="1" customWidth="1"/>
    <col min="55" max="55" width="14.421875" style="0" customWidth="1"/>
    <col min="56" max="57" width="10.57421875" style="0" bestFit="1" customWidth="1"/>
    <col min="58" max="58" width="21.57421875" style="0" bestFit="1" customWidth="1"/>
    <col min="59" max="59" width="26.8515625" style="0" bestFit="1" customWidth="1"/>
    <col min="60" max="60" width="22.421875" style="0" bestFit="1" customWidth="1"/>
    <col min="61" max="61" width="27.8515625" style="0" bestFit="1" customWidth="1"/>
    <col min="62" max="62" width="27.140625" style="0" bestFit="1" customWidth="1"/>
    <col min="63" max="63" width="32.57421875" style="0" bestFit="1" customWidth="1"/>
    <col min="64" max="64" width="18.00390625" style="0" bestFit="1" customWidth="1"/>
    <col min="65" max="65" width="22.140625" style="0" bestFit="1" customWidth="1"/>
    <col min="66" max="66" width="15.0039062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1412</v>
      </c>
      <c r="BD2" s="13" t="s">
        <v>1446</v>
      </c>
      <c r="BE2" s="13" t="s">
        <v>1447</v>
      </c>
      <c r="BF2" s="122" t="s">
        <v>1887</v>
      </c>
      <c r="BG2" s="122" t="s">
        <v>1888</v>
      </c>
      <c r="BH2" s="122" t="s">
        <v>1889</v>
      </c>
      <c r="BI2" s="122" t="s">
        <v>1890</v>
      </c>
      <c r="BJ2" s="122" t="s">
        <v>1891</v>
      </c>
      <c r="BK2" s="122" t="s">
        <v>1892</v>
      </c>
      <c r="BL2" s="122" t="s">
        <v>1893</v>
      </c>
      <c r="BM2" s="122" t="s">
        <v>1894</v>
      </c>
      <c r="BN2" s="122" t="s">
        <v>1895</v>
      </c>
    </row>
    <row r="3" spans="1:66" ht="15" customHeight="1">
      <c r="A3" s="64" t="s">
        <v>214</v>
      </c>
      <c r="B3" s="64" t="s">
        <v>214</v>
      </c>
      <c r="C3" s="65" t="s">
        <v>1931</v>
      </c>
      <c r="D3" s="66">
        <v>3</v>
      </c>
      <c r="E3" s="67" t="s">
        <v>132</v>
      </c>
      <c r="F3" s="68">
        <v>32</v>
      </c>
      <c r="G3" s="65"/>
      <c r="H3" s="69"/>
      <c r="I3" s="70"/>
      <c r="J3" s="70"/>
      <c r="K3" s="34" t="s">
        <v>65</v>
      </c>
      <c r="L3" s="71">
        <v>3</v>
      </c>
      <c r="M3" s="71"/>
      <c r="N3" s="72"/>
      <c r="O3" s="78" t="s">
        <v>176</v>
      </c>
      <c r="P3" s="80">
        <v>43776.568761574075</v>
      </c>
      <c r="Q3" s="78" t="s">
        <v>329</v>
      </c>
      <c r="R3" s="78"/>
      <c r="S3" s="78"/>
      <c r="T3" s="78" t="s">
        <v>216</v>
      </c>
      <c r="U3" s="83" t="s">
        <v>396</v>
      </c>
      <c r="V3" s="83" t="s">
        <v>396</v>
      </c>
      <c r="W3" s="80">
        <v>43776.568761574075</v>
      </c>
      <c r="X3" s="84">
        <v>43776</v>
      </c>
      <c r="Y3" s="86" t="s">
        <v>438</v>
      </c>
      <c r="Z3" s="83" t="s">
        <v>481</v>
      </c>
      <c r="AA3" s="78"/>
      <c r="AB3" s="78"/>
      <c r="AC3" s="86" t="s">
        <v>524</v>
      </c>
      <c r="AD3" s="78"/>
      <c r="AE3" s="78" t="b">
        <v>0</v>
      </c>
      <c r="AF3" s="78">
        <v>2</v>
      </c>
      <c r="AG3" s="86" t="s">
        <v>578</v>
      </c>
      <c r="AH3" s="78" t="b">
        <v>0</v>
      </c>
      <c r="AI3" s="78" t="s">
        <v>592</v>
      </c>
      <c r="AJ3" s="78"/>
      <c r="AK3" s="86" t="s">
        <v>578</v>
      </c>
      <c r="AL3" s="78" t="b">
        <v>0</v>
      </c>
      <c r="AM3" s="78">
        <v>0</v>
      </c>
      <c r="AN3" s="86" t="s">
        <v>578</v>
      </c>
      <c r="AO3" s="78" t="s">
        <v>599</v>
      </c>
      <c r="AP3" s="78" t="b">
        <v>0</v>
      </c>
      <c r="AQ3" s="86" t="s">
        <v>524</v>
      </c>
      <c r="AR3" s="78" t="s">
        <v>176</v>
      </c>
      <c r="AS3" s="78">
        <v>0</v>
      </c>
      <c r="AT3" s="78">
        <v>0</v>
      </c>
      <c r="AU3" s="78"/>
      <c r="AV3" s="78"/>
      <c r="AW3" s="78"/>
      <c r="AX3" s="78"/>
      <c r="AY3" s="78"/>
      <c r="AZ3" s="78"/>
      <c r="BA3" s="78"/>
      <c r="BB3" s="78"/>
      <c r="BC3">
        <v>1</v>
      </c>
      <c r="BD3" s="78" t="str">
        <f>REPLACE(INDEX(GroupVertices[Group],MATCH(Edges[[#This Row],[Vertex 1]],GroupVertices[Vertex],0)),1,1,"")</f>
        <v>2</v>
      </c>
      <c r="BE3" s="78" t="str">
        <f>REPLACE(INDEX(GroupVertices[Group],MATCH(Edges[[#This Row],[Vertex 2]],GroupVertices[Vertex],0)),1,1,"")</f>
        <v>2</v>
      </c>
      <c r="BF3" s="48">
        <v>0</v>
      </c>
      <c r="BG3" s="49">
        <v>0</v>
      </c>
      <c r="BH3" s="48">
        <v>0</v>
      </c>
      <c r="BI3" s="49">
        <v>0</v>
      </c>
      <c r="BJ3" s="48">
        <v>0</v>
      </c>
      <c r="BK3" s="49">
        <v>0</v>
      </c>
      <c r="BL3" s="48">
        <v>5</v>
      </c>
      <c r="BM3" s="49">
        <v>100</v>
      </c>
      <c r="BN3" s="48">
        <v>5</v>
      </c>
    </row>
    <row r="4" spans="1:66" ht="15" customHeight="1">
      <c r="A4" s="64" t="s">
        <v>215</v>
      </c>
      <c r="B4" s="64" t="s">
        <v>250</v>
      </c>
      <c r="C4" s="65" t="s">
        <v>1931</v>
      </c>
      <c r="D4" s="66">
        <v>3</v>
      </c>
      <c r="E4" s="67" t="s">
        <v>132</v>
      </c>
      <c r="F4" s="68">
        <v>32</v>
      </c>
      <c r="G4" s="65"/>
      <c r="H4" s="69"/>
      <c r="I4" s="70"/>
      <c r="J4" s="70"/>
      <c r="K4" s="34" t="s">
        <v>65</v>
      </c>
      <c r="L4" s="77">
        <v>4</v>
      </c>
      <c r="M4" s="77"/>
      <c r="N4" s="72"/>
      <c r="O4" s="79" t="s">
        <v>326</v>
      </c>
      <c r="P4" s="81">
        <v>43776.824791666666</v>
      </c>
      <c r="Q4" s="79" t="s">
        <v>330</v>
      </c>
      <c r="R4" s="82" t="s">
        <v>364</v>
      </c>
      <c r="S4" s="79" t="s">
        <v>371</v>
      </c>
      <c r="T4" s="79" t="s">
        <v>216</v>
      </c>
      <c r="U4" s="79"/>
      <c r="V4" s="82" t="s">
        <v>410</v>
      </c>
      <c r="W4" s="81">
        <v>43776.824791666666</v>
      </c>
      <c r="X4" s="85">
        <v>43776</v>
      </c>
      <c r="Y4" s="87" t="s">
        <v>439</v>
      </c>
      <c r="Z4" s="82" t="s">
        <v>482</v>
      </c>
      <c r="AA4" s="79"/>
      <c r="AB4" s="79"/>
      <c r="AC4" s="87" t="s">
        <v>525</v>
      </c>
      <c r="AD4" s="79"/>
      <c r="AE4" s="79" t="b">
        <v>0</v>
      </c>
      <c r="AF4" s="79">
        <v>3</v>
      </c>
      <c r="AG4" s="87" t="s">
        <v>578</v>
      </c>
      <c r="AH4" s="79" t="b">
        <v>1</v>
      </c>
      <c r="AI4" s="79" t="s">
        <v>592</v>
      </c>
      <c r="AJ4" s="79"/>
      <c r="AK4" s="87" t="s">
        <v>596</v>
      </c>
      <c r="AL4" s="79" t="b">
        <v>0</v>
      </c>
      <c r="AM4" s="79">
        <v>0</v>
      </c>
      <c r="AN4" s="87" t="s">
        <v>578</v>
      </c>
      <c r="AO4" s="79" t="s">
        <v>600</v>
      </c>
      <c r="AP4" s="79" t="b">
        <v>0</v>
      </c>
      <c r="AQ4" s="87" t="s">
        <v>525</v>
      </c>
      <c r="AR4" s="79" t="s">
        <v>176</v>
      </c>
      <c r="AS4" s="79">
        <v>0</v>
      </c>
      <c r="AT4" s="79">
        <v>0</v>
      </c>
      <c r="AU4" s="79"/>
      <c r="AV4" s="79"/>
      <c r="AW4" s="79"/>
      <c r="AX4" s="79"/>
      <c r="AY4" s="79"/>
      <c r="AZ4" s="79"/>
      <c r="BA4" s="79"/>
      <c r="BB4" s="79"/>
      <c r="BC4">
        <v>1</v>
      </c>
      <c r="BD4" s="78" t="str">
        <f>REPLACE(INDEX(GroupVertices[Group],MATCH(Edges[[#This Row],[Vertex 1]],GroupVertices[Vertex],0)),1,1,"")</f>
        <v>20</v>
      </c>
      <c r="BE4" s="78" t="str">
        <f>REPLACE(INDEX(GroupVertices[Group],MATCH(Edges[[#This Row],[Vertex 2]],GroupVertices[Vertex],0)),1,1,"")</f>
        <v>20</v>
      </c>
      <c r="BF4" s="48">
        <v>1</v>
      </c>
      <c r="BG4" s="49">
        <v>7.142857142857143</v>
      </c>
      <c r="BH4" s="48">
        <v>0</v>
      </c>
      <c r="BI4" s="49">
        <v>0</v>
      </c>
      <c r="BJ4" s="48">
        <v>0</v>
      </c>
      <c r="BK4" s="49">
        <v>0</v>
      </c>
      <c r="BL4" s="48">
        <v>13</v>
      </c>
      <c r="BM4" s="49">
        <v>92.85714285714286</v>
      </c>
      <c r="BN4" s="48">
        <v>14</v>
      </c>
    </row>
    <row r="5" spans="1:66" ht="15">
      <c r="A5" s="64" t="s">
        <v>216</v>
      </c>
      <c r="B5" s="64" t="s">
        <v>251</v>
      </c>
      <c r="C5" s="65" t="s">
        <v>1931</v>
      </c>
      <c r="D5" s="66">
        <v>3</v>
      </c>
      <c r="E5" s="67" t="s">
        <v>132</v>
      </c>
      <c r="F5" s="68">
        <v>32</v>
      </c>
      <c r="G5" s="65"/>
      <c r="H5" s="69"/>
      <c r="I5" s="70"/>
      <c r="J5" s="70"/>
      <c r="K5" s="34" t="s">
        <v>65</v>
      </c>
      <c r="L5" s="77">
        <v>5</v>
      </c>
      <c r="M5" s="77"/>
      <c r="N5" s="72"/>
      <c r="O5" s="79" t="s">
        <v>327</v>
      </c>
      <c r="P5" s="81">
        <v>43776.977002314816</v>
      </c>
      <c r="Q5" s="79" t="s">
        <v>331</v>
      </c>
      <c r="R5" s="79"/>
      <c r="S5" s="79"/>
      <c r="T5" s="79"/>
      <c r="U5" s="79"/>
      <c r="V5" s="82" t="s">
        <v>411</v>
      </c>
      <c r="W5" s="81">
        <v>43776.977002314816</v>
      </c>
      <c r="X5" s="85">
        <v>43776</v>
      </c>
      <c r="Y5" s="87" t="s">
        <v>440</v>
      </c>
      <c r="Z5" s="82" t="s">
        <v>483</v>
      </c>
      <c r="AA5" s="79"/>
      <c r="AB5" s="79"/>
      <c r="AC5" s="87" t="s">
        <v>526</v>
      </c>
      <c r="AD5" s="87" t="s">
        <v>567</v>
      </c>
      <c r="AE5" s="79" t="b">
        <v>0</v>
      </c>
      <c r="AF5" s="79">
        <v>1</v>
      </c>
      <c r="AG5" s="87" t="s">
        <v>579</v>
      </c>
      <c r="AH5" s="79" t="b">
        <v>0</v>
      </c>
      <c r="AI5" s="79" t="s">
        <v>592</v>
      </c>
      <c r="AJ5" s="79"/>
      <c r="AK5" s="87" t="s">
        <v>578</v>
      </c>
      <c r="AL5" s="79" t="b">
        <v>0</v>
      </c>
      <c r="AM5" s="79">
        <v>0</v>
      </c>
      <c r="AN5" s="87" t="s">
        <v>578</v>
      </c>
      <c r="AO5" s="79" t="s">
        <v>599</v>
      </c>
      <c r="AP5" s="79" t="b">
        <v>0</v>
      </c>
      <c r="AQ5" s="87" t="s">
        <v>567</v>
      </c>
      <c r="AR5" s="79" t="s">
        <v>176</v>
      </c>
      <c r="AS5" s="79">
        <v>0</v>
      </c>
      <c r="AT5" s="79">
        <v>0</v>
      </c>
      <c r="AU5" s="79"/>
      <c r="AV5" s="79"/>
      <c r="AW5" s="79"/>
      <c r="AX5" s="79"/>
      <c r="AY5" s="79"/>
      <c r="AZ5" s="79"/>
      <c r="BA5" s="79"/>
      <c r="BB5" s="79"/>
      <c r="BC5">
        <v>1</v>
      </c>
      <c r="BD5" s="78" t="str">
        <f>REPLACE(INDEX(GroupVertices[Group],MATCH(Edges[[#This Row],[Vertex 1]],GroupVertices[Vertex],0)),1,1,"")</f>
        <v>3</v>
      </c>
      <c r="BE5" s="78" t="str">
        <f>REPLACE(INDEX(GroupVertices[Group],MATCH(Edges[[#This Row],[Vertex 2]],GroupVertices[Vertex],0)),1,1,"")</f>
        <v>3</v>
      </c>
      <c r="BF5" s="48">
        <v>0</v>
      </c>
      <c r="BG5" s="49">
        <v>0</v>
      </c>
      <c r="BH5" s="48">
        <v>0</v>
      </c>
      <c r="BI5" s="49">
        <v>0</v>
      </c>
      <c r="BJ5" s="48">
        <v>0</v>
      </c>
      <c r="BK5" s="49">
        <v>0</v>
      </c>
      <c r="BL5" s="48">
        <v>6</v>
      </c>
      <c r="BM5" s="49">
        <v>100</v>
      </c>
      <c r="BN5" s="48">
        <v>6</v>
      </c>
    </row>
    <row r="6" spans="1:66" ht="15">
      <c r="A6" s="64" t="s">
        <v>217</v>
      </c>
      <c r="B6" s="64" t="s">
        <v>252</v>
      </c>
      <c r="C6" s="65" t="s">
        <v>1931</v>
      </c>
      <c r="D6" s="66">
        <v>3</v>
      </c>
      <c r="E6" s="67" t="s">
        <v>132</v>
      </c>
      <c r="F6" s="68">
        <v>32</v>
      </c>
      <c r="G6" s="65"/>
      <c r="H6" s="69"/>
      <c r="I6" s="70"/>
      <c r="J6" s="70"/>
      <c r="K6" s="34" t="s">
        <v>65</v>
      </c>
      <c r="L6" s="77">
        <v>6</v>
      </c>
      <c r="M6" s="77"/>
      <c r="N6" s="72"/>
      <c r="O6" s="79" t="s">
        <v>327</v>
      </c>
      <c r="P6" s="81">
        <v>43777.245046296295</v>
      </c>
      <c r="Q6" s="79" t="s">
        <v>332</v>
      </c>
      <c r="R6" s="79"/>
      <c r="S6" s="79"/>
      <c r="T6" s="79" t="s">
        <v>375</v>
      </c>
      <c r="U6" s="82" t="s">
        <v>397</v>
      </c>
      <c r="V6" s="82" t="s">
        <v>397</v>
      </c>
      <c r="W6" s="81">
        <v>43777.245046296295</v>
      </c>
      <c r="X6" s="85">
        <v>43777</v>
      </c>
      <c r="Y6" s="87" t="s">
        <v>441</v>
      </c>
      <c r="Z6" s="82" t="s">
        <v>484</v>
      </c>
      <c r="AA6" s="79"/>
      <c r="AB6" s="79"/>
      <c r="AC6" s="87" t="s">
        <v>527</v>
      </c>
      <c r="AD6" s="87" t="s">
        <v>568</v>
      </c>
      <c r="AE6" s="79" t="b">
        <v>0</v>
      </c>
      <c r="AF6" s="79">
        <v>0</v>
      </c>
      <c r="AG6" s="87" t="s">
        <v>580</v>
      </c>
      <c r="AH6" s="79" t="b">
        <v>0</v>
      </c>
      <c r="AI6" s="79" t="s">
        <v>593</v>
      </c>
      <c r="AJ6" s="79"/>
      <c r="AK6" s="87" t="s">
        <v>578</v>
      </c>
      <c r="AL6" s="79" t="b">
        <v>0</v>
      </c>
      <c r="AM6" s="79">
        <v>0</v>
      </c>
      <c r="AN6" s="87" t="s">
        <v>578</v>
      </c>
      <c r="AO6" s="79" t="s">
        <v>600</v>
      </c>
      <c r="AP6" s="79" t="b">
        <v>0</v>
      </c>
      <c r="AQ6" s="87" t="s">
        <v>568</v>
      </c>
      <c r="AR6" s="79" t="s">
        <v>176</v>
      </c>
      <c r="AS6" s="79">
        <v>0</v>
      </c>
      <c r="AT6" s="79">
        <v>0</v>
      </c>
      <c r="AU6" s="79"/>
      <c r="AV6" s="79"/>
      <c r="AW6" s="79"/>
      <c r="AX6" s="79"/>
      <c r="AY6" s="79"/>
      <c r="AZ6" s="79"/>
      <c r="BA6" s="79"/>
      <c r="BB6" s="79"/>
      <c r="BC6">
        <v>1</v>
      </c>
      <c r="BD6" s="78" t="str">
        <f>REPLACE(INDEX(GroupVertices[Group],MATCH(Edges[[#This Row],[Vertex 1]],GroupVertices[Vertex],0)),1,1,"")</f>
        <v>19</v>
      </c>
      <c r="BE6" s="78" t="str">
        <f>REPLACE(INDEX(GroupVertices[Group],MATCH(Edges[[#This Row],[Vertex 2]],GroupVertices[Vertex],0)),1,1,"")</f>
        <v>19</v>
      </c>
      <c r="BF6" s="48">
        <v>0</v>
      </c>
      <c r="BG6" s="49">
        <v>0</v>
      </c>
      <c r="BH6" s="48">
        <v>0</v>
      </c>
      <c r="BI6" s="49">
        <v>0</v>
      </c>
      <c r="BJ6" s="48">
        <v>0</v>
      </c>
      <c r="BK6" s="49">
        <v>0</v>
      </c>
      <c r="BL6" s="48">
        <v>3</v>
      </c>
      <c r="BM6" s="49">
        <v>100</v>
      </c>
      <c r="BN6" s="48">
        <v>3</v>
      </c>
    </row>
    <row r="7" spans="1:66" ht="15">
      <c r="A7" s="64" t="s">
        <v>218</v>
      </c>
      <c r="B7" s="64" t="s">
        <v>218</v>
      </c>
      <c r="C7" s="65" t="s">
        <v>1931</v>
      </c>
      <c r="D7" s="66">
        <v>3</v>
      </c>
      <c r="E7" s="67" t="s">
        <v>132</v>
      </c>
      <c r="F7" s="68">
        <v>32</v>
      </c>
      <c r="G7" s="65"/>
      <c r="H7" s="69"/>
      <c r="I7" s="70"/>
      <c r="J7" s="70"/>
      <c r="K7" s="34" t="s">
        <v>65</v>
      </c>
      <c r="L7" s="77">
        <v>7</v>
      </c>
      <c r="M7" s="77"/>
      <c r="N7" s="72"/>
      <c r="O7" s="79" t="s">
        <v>176</v>
      </c>
      <c r="P7" s="81">
        <v>43777.25178240741</v>
      </c>
      <c r="Q7" s="79" t="s">
        <v>333</v>
      </c>
      <c r="R7" s="79"/>
      <c r="S7" s="79"/>
      <c r="T7" s="79" t="s">
        <v>216</v>
      </c>
      <c r="U7" s="79"/>
      <c r="V7" s="82" t="s">
        <v>412</v>
      </c>
      <c r="W7" s="81">
        <v>43777.25178240741</v>
      </c>
      <c r="X7" s="85">
        <v>43777</v>
      </c>
      <c r="Y7" s="87" t="s">
        <v>442</v>
      </c>
      <c r="Z7" s="82" t="s">
        <v>485</v>
      </c>
      <c r="AA7" s="79"/>
      <c r="AB7" s="79"/>
      <c r="AC7" s="87" t="s">
        <v>528</v>
      </c>
      <c r="AD7" s="79"/>
      <c r="AE7" s="79" t="b">
        <v>0</v>
      </c>
      <c r="AF7" s="79">
        <v>2</v>
      </c>
      <c r="AG7" s="87" t="s">
        <v>578</v>
      </c>
      <c r="AH7" s="79" t="b">
        <v>0</v>
      </c>
      <c r="AI7" s="79" t="s">
        <v>592</v>
      </c>
      <c r="AJ7" s="79"/>
      <c r="AK7" s="87" t="s">
        <v>578</v>
      </c>
      <c r="AL7" s="79" t="b">
        <v>0</v>
      </c>
      <c r="AM7" s="79">
        <v>0</v>
      </c>
      <c r="AN7" s="87" t="s">
        <v>578</v>
      </c>
      <c r="AO7" s="79" t="s">
        <v>600</v>
      </c>
      <c r="AP7" s="79" t="b">
        <v>0</v>
      </c>
      <c r="AQ7" s="87" t="s">
        <v>528</v>
      </c>
      <c r="AR7" s="79" t="s">
        <v>176</v>
      </c>
      <c r="AS7" s="79">
        <v>0</v>
      </c>
      <c r="AT7" s="79">
        <v>0</v>
      </c>
      <c r="AU7" s="79"/>
      <c r="AV7" s="79"/>
      <c r="AW7" s="79"/>
      <c r="AX7" s="79"/>
      <c r="AY7" s="79"/>
      <c r="AZ7" s="79"/>
      <c r="BA7" s="79"/>
      <c r="BB7" s="79"/>
      <c r="BC7">
        <v>1</v>
      </c>
      <c r="BD7" s="78" t="str">
        <f>REPLACE(INDEX(GroupVertices[Group],MATCH(Edges[[#This Row],[Vertex 1]],GroupVertices[Vertex],0)),1,1,"")</f>
        <v>2</v>
      </c>
      <c r="BE7" s="78" t="str">
        <f>REPLACE(INDEX(GroupVertices[Group],MATCH(Edges[[#This Row],[Vertex 2]],GroupVertices[Vertex],0)),1,1,"")</f>
        <v>2</v>
      </c>
      <c r="BF7" s="48">
        <v>0</v>
      </c>
      <c r="BG7" s="49">
        <v>0</v>
      </c>
      <c r="BH7" s="48">
        <v>2</v>
      </c>
      <c r="BI7" s="49">
        <v>10</v>
      </c>
      <c r="BJ7" s="48">
        <v>0</v>
      </c>
      <c r="BK7" s="49">
        <v>0</v>
      </c>
      <c r="BL7" s="48">
        <v>18</v>
      </c>
      <c r="BM7" s="49">
        <v>90</v>
      </c>
      <c r="BN7" s="48">
        <v>20</v>
      </c>
    </row>
    <row r="8" spans="1:66" ht="15">
      <c r="A8" s="64" t="s">
        <v>219</v>
      </c>
      <c r="B8" s="64" t="s">
        <v>253</v>
      </c>
      <c r="C8" s="65" t="s">
        <v>1931</v>
      </c>
      <c r="D8" s="66">
        <v>3</v>
      </c>
      <c r="E8" s="67" t="s">
        <v>132</v>
      </c>
      <c r="F8" s="68">
        <v>32</v>
      </c>
      <c r="G8" s="65"/>
      <c r="H8" s="69"/>
      <c r="I8" s="70"/>
      <c r="J8" s="70"/>
      <c r="K8" s="34" t="s">
        <v>65</v>
      </c>
      <c r="L8" s="77">
        <v>8</v>
      </c>
      <c r="M8" s="77"/>
      <c r="N8" s="72"/>
      <c r="O8" s="79" t="s">
        <v>326</v>
      </c>
      <c r="P8" s="81">
        <v>43777.81353009259</v>
      </c>
      <c r="Q8" s="79" t="s">
        <v>334</v>
      </c>
      <c r="R8" s="79" t="s">
        <v>365</v>
      </c>
      <c r="S8" s="79" t="s">
        <v>372</v>
      </c>
      <c r="T8" s="79" t="s">
        <v>376</v>
      </c>
      <c r="U8" s="79"/>
      <c r="V8" s="82" t="s">
        <v>413</v>
      </c>
      <c r="W8" s="81">
        <v>43777.81353009259</v>
      </c>
      <c r="X8" s="85">
        <v>43777</v>
      </c>
      <c r="Y8" s="87" t="s">
        <v>443</v>
      </c>
      <c r="Z8" s="82" t="s">
        <v>486</v>
      </c>
      <c r="AA8" s="79"/>
      <c r="AB8" s="79"/>
      <c r="AC8" s="87" t="s">
        <v>529</v>
      </c>
      <c r="AD8" s="79"/>
      <c r="AE8" s="79" t="b">
        <v>0</v>
      </c>
      <c r="AF8" s="79">
        <v>0</v>
      </c>
      <c r="AG8" s="87" t="s">
        <v>578</v>
      </c>
      <c r="AH8" s="79" t="b">
        <v>1</v>
      </c>
      <c r="AI8" s="79" t="s">
        <v>592</v>
      </c>
      <c r="AJ8" s="79"/>
      <c r="AK8" s="87" t="s">
        <v>597</v>
      </c>
      <c r="AL8" s="79" t="b">
        <v>0</v>
      </c>
      <c r="AM8" s="79">
        <v>0</v>
      </c>
      <c r="AN8" s="87" t="s">
        <v>578</v>
      </c>
      <c r="AO8" s="79" t="s">
        <v>601</v>
      </c>
      <c r="AP8" s="79" t="b">
        <v>0</v>
      </c>
      <c r="AQ8" s="87" t="s">
        <v>529</v>
      </c>
      <c r="AR8" s="79" t="s">
        <v>176</v>
      </c>
      <c r="AS8" s="79">
        <v>0</v>
      </c>
      <c r="AT8" s="79">
        <v>0</v>
      </c>
      <c r="AU8" s="79"/>
      <c r="AV8" s="79"/>
      <c r="AW8" s="79"/>
      <c r="AX8" s="79"/>
      <c r="AY8" s="79"/>
      <c r="AZ8" s="79"/>
      <c r="BA8" s="79"/>
      <c r="BB8" s="79"/>
      <c r="BC8">
        <v>1</v>
      </c>
      <c r="BD8" s="78" t="str">
        <f>REPLACE(INDEX(GroupVertices[Group],MATCH(Edges[[#This Row],[Vertex 1]],GroupVertices[Vertex],0)),1,1,"")</f>
        <v>13</v>
      </c>
      <c r="BE8" s="78" t="str">
        <f>REPLACE(INDEX(GroupVertices[Group],MATCH(Edges[[#This Row],[Vertex 2]],GroupVertices[Vertex],0)),1,1,"")</f>
        <v>13</v>
      </c>
      <c r="BF8" s="48"/>
      <c r="BG8" s="49"/>
      <c r="BH8" s="48"/>
      <c r="BI8" s="49"/>
      <c r="BJ8" s="48"/>
      <c r="BK8" s="49"/>
      <c r="BL8" s="48"/>
      <c r="BM8" s="49"/>
      <c r="BN8" s="48"/>
    </row>
    <row r="9" spans="1:66" ht="15">
      <c r="A9" s="64" t="s">
        <v>219</v>
      </c>
      <c r="B9" s="64" t="s">
        <v>254</v>
      </c>
      <c r="C9" s="65" t="s">
        <v>1931</v>
      </c>
      <c r="D9" s="66">
        <v>3</v>
      </c>
      <c r="E9" s="67" t="s">
        <v>132</v>
      </c>
      <c r="F9" s="68">
        <v>32</v>
      </c>
      <c r="G9" s="65"/>
      <c r="H9" s="69"/>
      <c r="I9" s="70"/>
      <c r="J9" s="70"/>
      <c r="K9" s="34" t="s">
        <v>65</v>
      </c>
      <c r="L9" s="77">
        <v>9</v>
      </c>
      <c r="M9" s="77"/>
      <c r="N9" s="72"/>
      <c r="O9" s="79" t="s">
        <v>326</v>
      </c>
      <c r="P9" s="81">
        <v>43777.81353009259</v>
      </c>
      <c r="Q9" s="79" t="s">
        <v>334</v>
      </c>
      <c r="R9" s="79" t="s">
        <v>365</v>
      </c>
      <c r="S9" s="79" t="s">
        <v>372</v>
      </c>
      <c r="T9" s="79" t="s">
        <v>376</v>
      </c>
      <c r="U9" s="79"/>
      <c r="V9" s="82" t="s">
        <v>413</v>
      </c>
      <c r="W9" s="81">
        <v>43777.81353009259</v>
      </c>
      <c r="X9" s="85">
        <v>43777</v>
      </c>
      <c r="Y9" s="87" t="s">
        <v>443</v>
      </c>
      <c r="Z9" s="82" t="s">
        <v>486</v>
      </c>
      <c r="AA9" s="79"/>
      <c r="AB9" s="79"/>
      <c r="AC9" s="87" t="s">
        <v>529</v>
      </c>
      <c r="AD9" s="79"/>
      <c r="AE9" s="79" t="b">
        <v>0</v>
      </c>
      <c r="AF9" s="79">
        <v>0</v>
      </c>
      <c r="AG9" s="87" t="s">
        <v>578</v>
      </c>
      <c r="AH9" s="79" t="b">
        <v>1</v>
      </c>
      <c r="AI9" s="79" t="s">
        <v>592</v>
      </c>
      <c r="AJ9" s="79"/>
      <c r="AK9" s="87" t="s">
        <v>597</v>
      </c>
      <c r="AL9" s="79" t="b">
        <v>0</v>
      </c>
      <c r="AM9" s="79">
        <v>0</v>
      </c>
      <c r="AN9" s="87" t="s">
        <v>578</v>
      </c>
      <c r="AO9" s="79" t="s">
        <v>601</v>
      </c>
      <c r="AP9" s="79" t="b">
        <v>0</v>
      </c>
      <c r="AQ9" s="87" t="s">
        <v>529</v>
      </c>
      <c r="AR9" s="79" t="s">
        <v>176</v>
      </c>
      <c r="AS9" s="79">
        <v>0</v>
      </c>
      <c r="AT9" s="79">
        <v>0</v>
      </c>
      <c r="AU9" s="79"/>
      <c r="AV9" s="79"/>
      <c r="AW9" s="79"/>
      <c r="AX9" s="79"/>
      <c r="AY9" s="79"/>
      <c r="AZ9" s="79"/>
      <c r="BA9" s="79"/>
      <c r="BB9" s="79"/>
      <c r="BC9">
        <v>1</v>
      </c>
      <c r="BD9" s="78" t="str">
        <f>REPLACE(INDEX(GroupVertices[Group],MATCH(Edges[[#This Row],[Vertex 1]],GroupVertices[Vertex],0)),1,1,"")</f>
        <v>13</v>
      </c>
      <c r="BE9" s="78" t="str">
        <f>REPLACE(INDEX(GroupVertices[Group],MATCH(Edges[[#This Row],[Vertex 2]],GroupVertices[Vertex],0)),1,1,"")</f>
        <v>13</v>
      </c>
      <c r="BF9" s="48">
        <v>0</v>
      </c>
      <c r="BG9" s="49">
        <v>0</v>
      </c>
      <c r="BH9" s="48">
        <v>0</v>
      </c>
      <c r="BI9" s="49">
        <v>0</v>
      </c>
      <c r="BJ9" s="48">
        <v>0</v>
      </c>
      <c r="BK9" s="49">
        <v>0</v>
      </c>
      <c r="BL9" s="48">
        <v>13</v>
      </c>
      <c r="BM9" s="49">
        <v>100</v>
      </c>
      <c r="BN9" s="48">
        <v>13</v>
      </c>
    </row>
    <row r="10" spans="1:66" ht="15">
      <c r="A10" s="64" t="s">
        <v>220</v>
      </c>
      <c r="B10" s="64" t="s">
        <v>220</v>
      </c>
      <c r="C10" s="65" t="s">
        <v>1932</v>
      </c>
      <c r="D10" s="66">
        <v>3</v>
      </c>
      <c r="E10" s="67" t="s">
        <v>136</v>
      </c>
      <c r="F10" s="68">
        <v>6</v>
      </c>
      <c r="G10" s="65"/>
      <c r="H10" s="69"/>
      <c r="I10" s="70"/>
      <c r="J10" s="70"/>
      <c r="K10" s="34" t="s">
        <v>65</v>
      </c>
      <c r="L10" s="77">
        <v>10</v>
      </c>
      <c r="M10" s="77"/>
      <c r="N10" s="72"/>
      <c r="O10" s="79" t="s">
        <v>176</v>
      </c>
      <c r="P10" s="81">
        <v>43776.73621527778</v>
      </c>
      <c r="Q10" s="79" t="s">
        <v>335</v>
      </c>
      <c r="R10" s="79"/>
      <c r="S10" s="79"/>
      <c r="T10" s="79"/>
      <c r="U10" s="82" t="s">
        <v>398</v>
      </c>
      <c r="V10" s="82" t="s">
        <v>398</v>
      </c>
      <c r="W10" s="81">
        <v>43776.73621527778</v>
      </c>
      <c r="X10" s="85">
        <v>43776</v>
      </c>
      <c r="Y10" s="87" t="s">
        <v>444</v>
      </c>
      <c r="Z10" s="82" t="s">
        <v>487</v>
      </c>
      <c r="AA10" s="79"/>
      <c r="AB10" s="79"/>
      <c r="AC10" s="87" t="s">
        <v>530</v>
      </c>
      <c r="AD10" s="79"/>
      <c r="AE10" s="79" t="b">
        <v>0</v>
      </c>
      <c r="AF10" s="79">
        <v>0</v>
      </c>
      <c r="AG10" s="87" t="s">
        <v>578</v>
      </c>
      <c r="AH10" s="79" t="b">
        <v>0</v>
      </c>
      <c r="AI10" s="79" t="s">
        <v>592</v>
      </c>
      <c r="AJ10" s="79"/>
      <c r="AK10" s="87" t="s">
        <v>578</v>
      </c>
      <c r="AL10" s="79" t="b">
        <v>0</v>
      </c>
      <c r="AM10" s="79">
        <v>0</v>
      </c>
      <c r="AN10" s="87" t="s">
        <v>578</v>
      </c>
      <c r="AO10" s="79" t="s">
        <v>602</v>
      </c>
      <c r="AP10" s="79" t="b">
        <v>0</v>
      </c>
      <c r="AQ10" s="87" t="s">
        <v>530</v>
      </c>
      <c r="AR10" s="79" t="s">
        <v>176</v>
      </c>
      <c r="AS10" s="79">
        <v>0</v>
      </c>
      <c r="AT10" s="79">
        <v>0</v>
      </c>
      <c r="AU10" s="79"/>
      <c r="AV10" s="79"/>
      <c r="AW10" s="79"/>
      <c r="AX10" s="79"/>
      <c r="AY10" s="79"/>
      <c r="AZ10" s="79"/>
      <c r="BA10" s="79"/>
      <c r="BB10" s="79"/>
      <c r="BC10">
        <v>5</v>
      </c>
      <c r="BD10" s="78" t="str">
        <f>REPLACE(INDEX(GroupVertices[Group],MATCH(Edges[[#This Row],[Vertex 1]],GroupVertices[Vertex],0)),1,1,"")</f>
        <v>2</v>
      </c>
      <c r="BE10" s="78" t="str">
        <f>REPLACE(INDEX(GroupVertices[Group],MATCH(Edges[[#This Row],[Vertex 2]],GroupVertices[Vertex],0)),1,1,"")</f>
        <v>2</v>
      </c>
      <c r="BF10" s="48">
        <v>0</v>
      </c>
      <c r="BG10" s="49">
        <v>0</v>
      </c>
      <c r="BH10" s="48">
        <v>0</v>
      </c>
      <c r="BI10" s="49">
        <v>0</v>
      </c>
      <c r="BJ10" s="48">
        <v>0</v>
      </c>
      <c r="BK10" s="49">
        <v>0</v>
      </c>
      <c r="BL10" s="48">
        <v>26</v>
      </c>
      <c r="BM10" s="49">
        <v>100</v>
      </c>
      <c r="BN10" s="48">
        <v>26</v>
      </c>
    </row>
    <row r="11" spans="1:66" ht="15">
      <c r="A11" s="64" t="s">
        <v>220</v>
      </c>
      <c r="B11" s="64" t="s">
        <v>220</v>
      </c>
      <c r="C11" s="65" t="s">
        <v>1932</v>
      </c>
      <c r="D11" s="66">
        <v>3</v>
      </c>
      <c r="E11" s="67" t="s">
        <v>136</v>
      </c>
      <c r="F11" s="68">
        <v>6</v>
      </c>
      <c r="G11" s="65"/>
      <c r="H11" s="69"/>
      <c r="I11" s="70"/>
      <c r="J11" s="70"/>
      <c r="K11" s="34" t="s">
        <v>65</v>
      </c>
      <c r="L11" s="77">
        <v>11</v>
      </c>
      <c r="M11" s="77"/>
      <c r="N11" s="72"/>
      <c r="O11" s="79" t="s">
        <v>176</v>
      </c>
      <c r="P11" s="81">
        <v>43777.71266203704</v>
      </c>
      <c r="Q11" s="79" t="s">
        <v>336</v>
      </c>
      <c r="R11" s="79"/>
      <c r="S11" s="79"/>
      <c r="T11" s="79" t="s">
        <v>377</v>
      </c>
      <c r="U11" s="82" t="s">
        <v>399</v>
      </c>
      <c r="V11" s="82" t="s">
        <v>399</v>
      </c>
      <c r="W11" s="81">
        <v>43777.71266203704</v>
      </c>
      <c r="X11" s="85">
        <v>43777</v>
      </c>
      <c r="Y11" s="87" t="s">
        <v>445</v>
      </c>
      <c r="Z11" s="82" t="s">
        <v>488</v>
      </c>
      <c r="AA11" s="79"/>
      <c r="AB11" s="79"/>
      <c r="AC11" s="87" t="s">
        <v>531</v>
      </c>
      <c r="AD11" s="79"/>
      <c r="AE11" s="79" t="b">
        <v>0</v>
      </c>
      <c r="AF11" s="79">
        <v>0</v>
      </c>
      <c r="AG11" s="87" t="s">
        <v>578</v>
      </c>
      <c r="AH11" s="79" t="b">
        <v>0</v>
      </c>
      <c r="AI11" s="79" t="s">
        <v>592</v>
      </c>
      <c r="AJ11" s="79"/>
      <c r="AK11" s="87" t="s">
        <v>578</v>
      </c>
      <c r="AL11" s="79" t="b">
        <v>0</v>
      </c>
      <c r="AM11" s="79">
        <v>0</v>
      </c>
      <c r="AN11" s="87" t="s">
        <v>578</v>
      </c>
      <c r="AO11" s="79" t="s">
        <v>602</v>
      </c>
      <c r="AP11" s="79" t="b">
        <v>0</v>
      </c>
      <c r="AQ11" s="87" t="s">
        <v>531</v>
      </c>
      <c r="AR11" s="79" t="s">
        <v>176</v>
      </c>
      <c r="AS11" s="79">
        <v>0</v>
      </c>
      <c r="AT11" s="79">
        <v>0</v>
      </c>
      <c r="AU11" s="79"/>
      <c r="AV11" s="79"/>
      <c r="AW11" s="79"/>
      <c r="AX11" s="79"/>
      <c r="AY11" s="79"/>
      <c r="AZ11" s="79"/>
      <c r="BA11" s="79"/>
      <c r="BB11" s="79"/>
      <c r="BC11">
        <v>5</v>
      </c>
      <c r="BD11" s="78" t="str">
        <f>REPLACE(INDEX(GroupVertices[Group],MATCH(Edges[[#This Row],[Vertex 1]],GroupVertices[Vertex],0)),1,1,"")</f>
        <v>2</v>
      </c>
      <c r="BE11" s="78" t="str">
        <f>REPLACE(INDEX(GroupVertices[Group],MATCH(Edges[[#This Row],[Vertex 2]],GroupVertices[Vertex],0)),1,1,"")</f>
        <v>2</v>
      </c>
      <c r="BF11" s="48">
        <v>2</v>
      </c>
      <c r="BG11" s="49">
        <v>7.142857142857143</v>
      </c>
      <c r="BH11" s="48">
        <v>0</v>
      </c>
      <c r="BI11" s="49">
        <v>0</v>
      </c>
      <c r="BJ11" s="48">
        <v>0</v>
      </c>
      <c r="BK11" s="49">
        <v>0</v>
      </c>
      <c r="BL11" s="48">
        <v>26</v>
      </c>
      <c r="BM11" s="49">
        <v>92.85714285714286</v>
      </c>
      <c r="BN11" s="48">
        <v>28</v>
      </c>
    </row>
    <row r="12" spans="1:66" ht="15">
      <c r="A12" s="64" t="s">
        <v>220</v>
      </c>
      <c r="B12" s="64" t="s">
        <v>220</v>
      </c>
      <c r="C12" s="65" t="s">
        <v>1932</v>
      </c>
      <c r="D12" s="66">
        <v>3</v>
      </c>
      <c r="E12" s="67" t="s">
        <v>136</v>
      </c>
      <c r="F12" s="68">
        <v>6</v>
      </c>
      <c r="G12" s="65"/>
      <c r="H12" s="69"/>
      <c r="I12" s="70"/>
      <c r="J12" s="70"/>
      <c r="K12" s="34" t="s">
        <v>65</v>
      </c>
      <c r="L12" s="77">
        <v>12</v>
      </c>
      <c r="M12" s="77"/>
      <c r="N12" s="72"/>
      <c r="O12" s="79" t="s">
        <v>176</v>
      </c>
      <c r="P12" s="81">
        <v>43777.79528935185</v>
      </c>
      <c r="Q12" s="79" t="s">
        <v>337</v>
      </c>
      <c r="R12" s="79"/>
      <c r="S12" s="79"/>
      <c r="T12" s="79"/>
      <c r="U12" s="82" t="s">
        <v>400</v>
      </c>
      <c r="V12" s="82" t="s">
        <v>400</v>
      </c>
      <c r="W12" s="81">
        <v>43777.79528935185</v>
      </c>
      <c r="X12" s="85">
        <v>43777</v>
      </c>
      <c r="Y12" s="87" t="s">
        <v>446</v>
      </c>
      <c r="Z12" s="82" t="s">
        <v>489</v>
      </c>
      <c r="AA12" s="79"/>
      <c r="AB12" s="79"/>
      <c r="AC12" s="87" t="s">
        <v>532</v>
      </c>
      <c r="AD12" s="79"/>
      <c r="AE12" s="79" t="b">
        <v>0</v>
      </c>
      <c r="AF12" s="79">
        <v>0</v>
      </c>
      <c r="AG12" s="87" t="s">
        <v>578</v>
      </c>
      <c r="AH12" s="79" t="b">
        <v>0</v>
      </c>
      <c r="AI12" s="79" t="s">
        <v>592</v>
      </c>
      <c r="AJ12" s="79"/>
      <c r="AK12" s="87" t="s">
        <v>578</v>
      </c>
      <c r="AL12" s="79" t="b">
        <v>0</v>
      </c>
      <c r="AM12" s="79">
        <v>0</v>
      </c>
      <c r="AN12" s="87" t="s">
        <v>578</v>
      </c>
      <c r="AO12" s="79" t="s">
        <v>602</v>
      </c>
      <c r="AP12" s="79" t="b">
        <v>0</v>
      </c>
      <c r="AQ12" s="87" t="s">
        <v>532</v>
      </c>
      <c r="AR12" s="79" t="s">
        <v>176</v>
      </c>
      <c r="AS12" s="79">
        <v>0</v>
      </c>
      <c r="AT12" s="79">
        <v>0</v>
      </c>
      <c r="AU12" s="79"/>
      <c r="AV12" s="79"/>
      <c r="AW12" s="79"/>
      <c r="AX12" s="79"/>
      <c r="AY12" s="79"/>
      <c r="AZ12" s="79"/>
      <c r="BA12" s="79"/>
      <c r="BB12" s="79"/>
      <c r="BC12">
        <v>5</v>
      </c>
      <c r="BD12" s="78" t="str">
        <f>REPLACE(INDEX(GroupVertices[Group],MATCH(Edges[[#This Row],[Vertex 1]],GroupVertices[Vertex],0)),1,1,"")</f>
        <v>2</v>
      </c>
      <c r="BE12" s="78" t="str">
        <f>REPLACE(INDEX(GroupVertices[Group],MATCH(Edges[[#This Row],[Vertex 2]],GroupVertices[Vertex],0)),1,1,"")</f>
        <v>2</v>
      </c>
      <c r="BF12" s="48">
        <v>0</v>
      </c>
      <c r="BG12" s="49">
        <v>0</v>
      </c>
      <c r="BH12" s="48">
        <v>0</v>
      </c>
      <c r="BI12" s="49">
        <v>0</v>
      </c>
      <c r="BJ12" s="48">
        <v>0</v>
      </c>
      <c r="BK12" s="49">
        <v>0</v>
      </c>
      <c r="BL12" s="48">
        <v>26</v>
      </c>
      <c r="BM12" s="49">
        <v>100</v>
      </c>
      <c r="BN12" s="48">
        <v>26</v>
      </c>
    </row>
    <row r="13" spans="1:66" ht="15">
      <c r="A13" s="64" t="s">
        <v>220</v>
      </c>
      <c r="B13" s="64" t="s">
        <v>220</v>
      </c>
      <c r="C13" s="65" t="s">
        <v>1932</v>
      </c>
      <c r="D13" s="66">
        <v>3</v>
      </c>
      <c r="E13" s="67" t="s">
        <v>136</v>
      </c>
      <c r="F13" s="68">
        <v>6</v>
      </c>
      <c r="G13" s="65"/>
      <c r="H13" s="69"/>
      <c r="I13" s="70"/>
      <c r="J13" s="70"/>
      <c r="K13" s="34" t="s">
        <v>65</v>
      </c>
      <c r="L13" s="77">
        <v>13</v>
      </c>
      <c r="M13" s="77"/>
      <c r="N13" s="72"/>
      <c r="O13" s="79" t="s">
        <v>176</v>
      </c>
      <c r="P13" s="81">
        <v>43777.79530092593</v>
      </c>
      <c r="Q13" s="79" t="s">
        <v>338</v>
      </c>
      <c r="R13" s="79"/>
      <c r="S13" s="79"/>
      <c r="T13" s="79"/>
      <c r="U13" s="82" t="s">
        <v>401</v>
      </c>
      <c r="V13" s="82" t="s">
        <v>401</v>
      </c>
      <c r="W13" s="81">
        <v>43777.79530092593</v>
      </c>
      <c r="X13" s="85">
        <v>43777</v>
      </c>
      <c r="Y13" s="87" t="s">
        <v>447</v>
      </c>
      <c r="Z13" s="82" t="s">
        <v>490</v>
      </c>
      <c r="AA13" s="79"/>
      <c r="AB13" s="79"/>
      <c r="AC13" s="87" t="s">
        <v>533</v>
      </c>
      <c r="AD13" s="79"/>
      <c r="AE13" s="79" t="b">
        <v>0</v>
      </c>
      <c r="AF13" s="79">
        <v>0</v>
      </c>
      <c r="AG13" s="87" t="s">
        <v>578</v>
      </c>
      <c r="AH13" s="79" t="b">
        <v>0</v>
      </c>
      <c r="AI13" s="79" t="s">
        <v>592</v>
      </c>
      <c r="AJ13" s="79"/>
      <c r="AK13" s="87" t="s">
        <v>578</v>
      </c>
      <c r="AL13" s="79" t="b">
        <v>0</v>
      </c>
      <c r="AM13" s="79">
        <v>0</v>
      </c>
      <c r="AN13" s="87" t="s">
        <v>578</v>
      </c>
      <c r="AO13" s="79" t="s">
        <v>602</v>
      </c>
      <c r="AP13" s="79" t="b">
        <v>0</v>
      </c>
      <c r="AQ13" s="87" t="s">
        <v>533</v>
      </c>
      <c r="AR13" s="79" t="s">
        <v>176</v>
      </c>
      <c r="AS13" s="79">
        <v>0</v>
      </c>
      <c r="AT13" s="79">
        <v>0</v>
      </c>
      <c r="AU13" s="79"/>
      <c r="AV13" s="79"/>
      <c r="AW13" s="79"/>
      <c r="AX13" s="79"/>
      <c r="AY13" s="79"/>
      <c r="AZ13" s="79"/>
      <c r="BA13" s="79"/>
      <c r="BB13" s="79"/>
      <c r="BC13">
        <v>5</v>
      </c>
      <c r="BD13" s="78" t="str">
        <f>REPLACE(INDEX(GroupVertices[Group],MATCH(Edges[[#This Row],[Vertex 1]],GroupVertices[Vertex],0)),1,1,"")</f>
        <v>2</v>
      </c>
      <c r="BE13" s="78" t="str">
        <f>REPLACE(INDEX(GroupVertices[Group],MATCH(Edges[[#This Row],[Vertex 2]],GroupVertices[Vertex],0)),1,1,"")</f>
        <v>2</v>
      </c>
      <c r="BF13" s="48">
        <v>0</v>
      </c>
      <c r="BG13" s="49">
        <v>0</v>
      </c>
      <c r="BH13" s="48">
        <v>0</v>
      </c>
      <c r="BI13" s="49">
        <v>0</v>
      </c>
      <c r="BJ13" s="48">
        <v>0</v>
      </c>
      <c r="BK13" s="49">
        <v>0</v>
      </c>
      <c r="BL13" s="48">
        <v>26</v>
      </c>
      <c r="BM13" s="49">
        <v>100</v>
      </c>
      <c r="BN13" s="48">
        <v>26</v>
      </c>
    </row>
    <row r="14" spans="1:66" ht="15">
      <c r="A14" s="64" t="s">
        <v>220</v>
      </c>
      <c r="B14" s="64" t="s">
        <v>220</v>
      </c>
      <c r="C14" s="65" t="s">
        <v>1932</v>
      </c>
      <c r="D14" s="66">
        <v>3</v>
      </c>
      <c r="E14" s="67" t="s">
        <v>136</v>
      </c>
      <c r="F14" s="68">
        <v>6</v>
      </c>
      <c r="G14" s="65"/>
      <c r="H14" s="69"/>
      <c r="I14" s="70"/>
      <c r="J14" s="70"/>
      <c r="K14" s="34" t="s">
        <v>65</v>
      </c>
      <c r="L14" s="77">
        <v>14</v>
      </c>
      <c r="M14" s="77"/>
      <c r="N14" s="72"/>
      <c r="O14" s="79" t="s">
        <v>176</v>
      </c>
      <c r="P14" s="81">
        <v>43777.882048611114</v>
      </c>
      <c r="Q14" s="79" t="s">
        <v>339</v>
      </c>
      <c r="R14" s="79"/>
      <c r="S14" s="79"/>
      <c r="T14" s="79" t="s">
        <v>378</v>
      </c>
      <c r="U14" s="82" t="s">
        <v>402</v>
      </c>
      <c r="V14" s="82" t="s">
        <v>402</v>
      </c>
      <c r="W14" s="81">
        <v>43777.882048611114</v>
      </c>
      <c r="X14" s="85">
        <v>43777</v>
      </c>
      <c r="Y14" s="87" t="s">
        <v>448</v>
      </c>
      <c r="Z14" s="82" t="s">
        <v>491</v>
      </c>
      <c r="AA14" s="79"/>
      <c r="AB14" s="79"/>
      <c r="AC14" s="87" t="s">
        <v>534</v>
      </c>
      <c r="AD14" s="79"/>
      <c r="AE14" s="79" t="b">
        <v>0</v>
      </c>
      <c r="AF14" s="79">
        <v>0</v>
      </c>
      <c r="AG14" s="87" t="s">
        <v>578</v>
      </c>
      <c r="AH14" s="79" t="b">
        <v>0</v>
      </c>
      <c r="AI14" s="79" t="s">
        <v>592</v>
      </c>
      <c r="AJ14" s="79"/>
      <c r="AK14" s="87" t="s">
        <v>578</v>
      </c>
      <c r="AL14" s="79" t="b">
        <v>0</v>
      </c>
      <c r="AM14" s="79">
        <v>0</v>
      </c>
      <c r="AN14" s="87" t="s">
        <v>578</v>
      </c>
      <c r="AO14" s="79" t="s">
        <v>602</v>
      </c>
      <c r="AP14" s="79" t="b">
        <v>0</v>
      </c>
      <c r="AQ14" s="87" t="s">
        <v>534</v>
      </c>
      <c r="AR14" s="79" t="s">
        <v>176</v>
      </c>
      <c r="AS14" s="79">
        <v>0</v>
      </c>
      <c r="AT14" s="79">
        <v>0</v>
      </c>
      <c r="AU14" s="79"/>
      <c r="AV14" s="79"/>
      <c r="AW14" s="79"/>
      <c r="AX14" s="79"/>
      <c r="AY14" s="79"/>
      <c r="AZ14" s="79"/>
      <c r="BA14" s="79"/>
      <c r="BB14" s="79"/>
      <c r="BC14">
        <v>5</v>
      </c>
      <c r="BD14" s="78" t="str">
        <f>REPLACE(INDEX(GroupVertices[Group],MATCH(Edges[[#This Row],[Vertex 1]],GroupVertices[Vertex],0)),1,1,"")</f>
        <v>2</v>
      </c>
      <c r="BE14" s="78" t="str">
        <f>REPLACE(INDEX(GroupVertices[Group],MATCH(Edges[[#This Row],[Vertex 2]],GroupVertices[Vertex],0)),1,1,"")</f>
        <v>2</v>
      </c>
      <c r="BF14" s="48">
        <v>1</v>
      </c>
      <c r="BG14" s="49">
        <v>3.3333333333333335</v>
      </c>
      <c r="BH14" s="48">
        <v>0</v>
      </c>
      <c r="BI14" s="49">
        <v>0</v>
      </c>
      <c r="BJ14" s="48">
        <v>0</v>
      </c>
      <c r="BK14" s="49">
        <v>0</v>
      </c>
      <c r="BL14" s="48">
        <v>29</v>
      </c>
      <c r="BM14" s="49">
        <v>96.66666666666667</v>
      </c>
      <c r="BN14" s="48">
        <v>30</v>
      </c>
    </row>
    <row r="15" spans="1:66" ht="15">
      <c r="A15" s="64" t="s">
        <v>221</v>
      </c>
      <c r="B15" s="64" t="s">
        <v>221</v>
      </c>
      <c r="C15" s="65" t="s">
        <v>1931</v>
      </c>
      <c r="D15" s="66">
        <v>3</v>
      </c>
      <c r="E15" s="67" t="s">
        <v>132</v>
      </c>
      <c r="F15" s="68">
        <v>32</v>
      </c>
      <c r="G15" s="65"/>
      <c r="H15" s="69"/>
      <c r="I15" s="70"/>
      <c r="J15" s="70"/>
      <c r="K15" s="34" t="s">
        <v>65</v>
      </c>
      <c r="L15" s="77">
        <v>15</v>
      </c>
      <c r="M15" s="77"/>
      <c r="N15" s="72"/>
      <c r="O15" s="79" t="s">
        <v>176</v>
      </c>
      <c r="P15" s="81">
        <v>43778.70711805556</v>
      </c>
      <c r="Q15" s="79" t="s">
        <v>340</v>
      </c>
      <c r="R15" s="79"/>
      <c r="S15" s="79"/>
      <c r="T15" s="79" t="s">
        <v>379</v>
      </c>
      <c r="U15" s="79"/>
      <c r="V15" s="82" t="s">
        <v>414</v>
      </c>
      <c r="W15" s="81">
        <v>43778.70711805556</v>
      </c>
      <c r="X15" s="85">
        <v>43778</v>
      </c>
      <c r="Y15" s="87" t="s">
        <v>449</v>
      </c>
      <c r="Z15" s="82" t="s">
        <v>492</v>
      </c>
      <c r="AA15" s="79"/>
      <c r="AB15" s="79"/>
      <c r="AC15" s="87" t="s">
        <v>535</v>
      </c>
      <c r="AD15" s="79"/>
      <c r="AE15" s="79" t="b">
        <v>0</v>
      </c>
      <c r="AF15" s="79">
        <v>8</v>
      </c>
      <c r="AG15" s="87" t="s">
        <v>578</v>
      </c>
      <c r="AH15" s="79" t="b">
        <v>0</v>
      </c>
      <c r="AI15" s="79" t="s">
        <v>592</v>
      </c>
      <c r="AJ15" s="79"/>
      <c r="AK15" s="87" t="s">
        <v>578</v>
      </c>
      <c r="AL15" s="79" t="b">
        <v>0</v>
      </c>
      <c r="AM15" s="79">
        <v>0</v>
      </c>
      <c r="AN15" s="87" t="s">
        <v>578</v>
      </c>
      <c r="AO15" s="79" t="s">
        <v>600</v>
      </c>
      <c r="AP15" s="79" t="b">
        <v>0</v>
      </c>
      <c r="AQ15" s="87" t="s">
        <v>535</v>
      </c>
      <c r="AR15" s="79" t="s">
        <v>176</v>
      </c>
      <c r="AS15" s="79">
        <v>0</v>
      </c>
      <c r="AT15" s="79">
        <v>0</v>
      </c>
      <c r="AU15" s="79"/>
      <c r="AV15" s="79"/>
      <c r="AW15" s="79"/>
      <c r="AX15" s="79"/>
      <c r="AY15" s="79"/>
      <c r="AZ15" s="79"/>
      <c r="BA15" s="79"/>
      <c r="BB15" s="79"/>
      <c r="BC15">
        <v>1</v>
      </c>
      <c r="BD15" s="78" t="str">
        <f>REPLACE(INDEX(GroupVertices[Group],MATCH(Edges[[#This Row],[Vertex 1]],GroupVertices[Vertex],0)),1,1,"")</f>
        <v>2</v>
      </c>
      <c r="BE15" s="78" t="str">
        <f>REPLACE(INDEX(GroupVertices[Group],MATCH(Edges[[#This Row],[Vertex 2]],GroupVertices[Vertex],0)),1,1,"")</f>
        <v>2</v>
      </c>
      <c r="BF15" s="48">
        <v>0</v>
      </c>
      <c r="BG15" s="49">
        <v>0</v>
      </c>
      <c r="BH15" s="48">
        <v>0</v>
      </c>
      <c r="BI15" s="49">
        <v>0</v>
      </c>
      <c r="BJ15" s="48">
        <v>0</v>
      </c>
      <c r="BK15" s="49">
        <v>0</v>
      </c>
      <c r="BL15" s="48">
        <v>6</v>
      </c>
      <c r="BM15" s="49">
        <v>100</v>
      </c>
      <c r="BN15" s="48">
        <v>6</v>
      </c>
    </row>
    <row r="16" spans="1:66" ht="15">
      <c r="A16" s="64" t="s">
        <v>222</v>
      </c>
      <c r="B16" s="64" t="s">
        <v>255</v>
      </c>
      <c r="C16" s="65" t="s">
        <v>1931</v>
      </c>
      <c r="D16" s="66">
        <v>3</v>
      </c>
      <c r="E16" s="67" t="s">
        <v>132</v>
      </c>
      <c r="F16" s="68">
        <v>32</v>
      </c>
      <c r="G16" s="65"/>
      <c r="H16" s="69"/>
      <c r="I16" s="70"/>
      <c r="J16" s="70"/>
      <c r="K16" s="34" t="s">
        <v>65</v>
      </c>
      <c r="L16" s="77">
        <v>16</v>
      </c>
      <c r="M16" s="77"/>
      <c r="N16" s="72"/>
      <c r="O16" s="79" t="s">
        <v>326</v>
      </c>
      <c r="P16" s="81">
        <v>43778.14741898148</v>
      </c>
      <c r="Q16" s="79" t="s">
        <v>341</v>
      </c>
      <c r="R16" s="79"/>
      <c r="S16" s="79"/>
      <c r="T16" s="79" t="s">
        <v>380</v>
      </c>
      <c r="U16" s="82" t="s">
        <v>403</v>
      </c>
      <c r="V16" s="82" t="s">
        <v>403</v>
      </c>
      <c r="W16" s="81">
        <v>43778.14741898148</v>
      </c>
      <c r="X16" s="85">
        <v>43778</v>
      </c>
      <c r="Y16" s="87" t="s">
        <v>450</v>
      </c>
      <c r="Z16" s="82" t="s">
        <v>493</v>
      </c>
      <c r="AA16" s="79"/>
      <c r="AB16" s="79"/>
      <c r="AC16" s="87" t="s">
        <v>536</v>
      </c>
      <c r="AD16" s="87" t="s">
        <v>569</v>
      </c>
      <c r="AE16" s="79" t="b">
        <v>0</v>
      </c>
      <c r="AF16" s="79">
        <v>8</v>
      </c>
      <c r="AG16" s="87" t="s">
        <v>581</v>
      </c>
      <c r="AH16" s="79" t="b">
        <v>0</v>
      </c>
      <c r="AI16" s="79" t="s">
        <v>592</v>
      </c>
      <c r="AJ16" s="79"/>
      <c r="AK16" s="87" t="s">
        <v>578</v>
      </c>
      <c r="AL16" s="79" t="b">
        <v>0</v>
      </c>
      <c r="AM16" s="79">
        <v>2</v>
      </c>
      <c r="AN16" s="87" t="s">
        <v>578</v>
      </c>
      <c r="AO16" s="79" t="s">
        <v>601</v>
      </c>
      <c r="AP16" s="79" t="b">
        <v>0</v>
      </c>
      <c r="AQ16" s="87" t="s">
        <v>569</v>
      </c>
      <c r="AR16" s="79" t="s">
        <v>176</v>
      </c>
      <c r="AS16" s="79">
        <v>0</v>
      </c>
      <c r="AT16" s="79">
        <v>0</v>
      </c>
      <c r="AU16" s="79"/>
      <c r="AV16" s="79"/>
      <c r="AW16" s="79"/>
      <c r="AX16" s="79"/>
      <c r="AY16" s="79"/>
      <c r="AZ16" s="79"/>
      <c r="BA16" s="79"/>
      <c r="BB16" s="79"/>
      <c r="BC16">
        <v>1</v>
      </c>
      <c r="BD16" s="78" t="str">
        <f>REPLACE(INDEX(GroupVertices[Group],MATCH(Edges[[#This Row],[Vertex 1]],GroupVertices[Vertex],0)),1,1,"")</f>
        <v>1</v>
      </c>
      <c r="BE16" s="78" t="str">
        <f>REPLACE(INDEX(GroupVertices[Group],MATCH(Edges[[#This Row],[Vertex 2]],GroupVertices[Vertex],0)),1,1,"")</f>
        <v>1</v>
      </c>
      <c r="BF16" s="48"/>
      <c r="BG16" s="49"/>
      <c r="BH16" s="48"/>
      <c r="BI16" s="49"/>
      <c r="BJ16" s="48"/>
      <c r="BK16" s="49"/>
      <c r="BL16" s="48"/>
      <c r="BM16" s="49"/>
      <c r="BN16" s="48"/>
    </row>
    <row r="17" spans="1:66" ht="15">
      <c r="A17" s="64" t="s">
        <v>222</v>
      </c>
      <c r="B17" s="64" t="s">
        <v>256</v>
      </c>
      <c r="C17" s="65" t="s">
        <v>1931</v>
      </c>
      <c r="D17" s="66">
        <v>3</v>
      </c>
      <c r="E17" s="67" t="s">
        <v>132</v>
      </c>
      <c r="F17" s="68">
        <v>32</v>
      </c>
      <c r="G17" s="65"/>
      <c r="H17" s="69"/>
      <c r="I17" s="70"/>
      <c r="J17" s="70"/>
      <c r="K17" s="34" t="s">
        <v>65</v>
      </c>
      <c r="L17" s="77">
        <v>17</v>
      </c>
      <c r="M17" s="77"/>
      <c r="N17" s="72"/>
      <c r="O17" s="79" t="s">
        <v>326</v>
      </c>
      <c r="P17" s="81">
        <v>43778.14741898148</v>
      </c>
      <c r="Q17" s="79" t="s">
        <v>341</v>
      </c>
      <c r="R17" s="79"/>
      <c r="S17" s="79"/>
      <c r="T17" s="79" t="s">
        <v>380</v>
      </c>
      <c r="U17" s="82" t="s">
        <v>403</v>
      </c>
      <c r="V17" s="82" t="s">
        <v>403</v>
      </c>
      <c r="W17" s="81">
        <v>43778.14741898148</v>
      </c>
      <c r="X17" s="85">
        <v>43778</v>
      </c>
      <c r="Y17" s="87" t="s">
        <v>450</v>
      </c>
      <c r="Z17" s="82" t="s">
        <v>493</v>
      </c>
      <c r="AA17" s="79"/>
      <c r="AB17" s="79"/>
      <c r="AC17" s="87" t="s">
        <v>536</v>
      </c>
      <c r="AD17" s="87" t="s">
        <v>569</v>
      </c>
      <c r="AE17" s="79" t="b">
        <v>0</v>
      </c>
      <c r="AF17" s="79">
        <v>8</v>
      </c>
      <c r="AG17" s="87" t="s">
        <v>581</v>
      </c>
      <c r="AH17" s="79" t="b">
        <v>0</v>
      </c>
      <c r="AI17" s="79" t="s">
        <v>592</v>
      </c>
      <c r="AJ17" s="79"/>
      <c r="AK17" s="87" t="s">
        <v>578</v>
      </c>
      <c r="AL17" s="79" t="b">
        <v>0</v>
      </c>
      <c r="AM17" s="79">
        <v>2</v>
      </c>
      <c r="AN17" s="87" t="s">
        <v>578</v>
      </c>
      <c r="AO17" s="79" t="s">
        <v>601</v>
      </c>
      <c r="AP17" s="79" t="b">
        <v>0</v>
      </c>
      <c r="AQ17" s="87" t="s">
        <v>569</v>
      </c>
      <c r="AR17" s="79" t="s">
        <v>176</v>
      </c>
      <c r="AS17" s="79">
        <v>0</v>
      </c>
      <c r="AT17" s="79">
        <v>0</v>
      </c>
      <c r="AU17" s="79"/>
      <c r="AV17" s="79"/>
      <c r="AW17" s="79"/>
      <c r="AX17" s="79"/>
      <c r="AY17" s="79"/>
      <c r="AZ17" s="79"/>
      <c r="BA17" s="79"/>
      <c r="BB17" s="79"/>
      <c r="BC17">
        <v>1</v>
      </c>
      <c r="BD17" s="78" t="str">
        <f>REPLACE(INDEX(GroupVertices[Group],MATCH(Edges[[#This Row],[Vertex 1]],GroupVertices[Vertex],0)),1,1,"")</f>
        <v>1</v>
      </c>
      <c r="BE17" s="78" t="str">
        <f>REPLACE(INDEX(GroupVertices[Group],MATCH(Edges[[#This Row],[Vertex 2]],GroupVertices[Vertex],0)),1,1,"")</f>
        <v>1</v>
      </c>
      <c r="BF17" s="48"/>
      <c r="BG17" s="49"/>
      <c r="BH17" s="48"/>
      <c r="BI17" s="49"/>
      <c r="BJ17" s="48"/>
      <c r="BK17" s="49"/>
      <c r="BL17" s="48"/>
      <c r="BM17" s="49"/>
      <c r="BN17" s="48"/>
    </row>
    <row r="18" spans="1:66" ht="15">
      <c r="A18" s="64" t="s">
        <v>222</v>
      </c>
      <c r="B18" s="64" t="s">
        <v>257</v>
      </c>
      <c r="C18" s="65" t="s">
        <v>1931</v>
      </c>
      <c r="D18" s="66">
        <v>3</v>
      </c>
      <c r="E18" s="67" t="s">
        <v>132</v>
      </c>
      <c r="F18" s="68">
        <v>32</v>
      </c>
      <c r="G18" s="65"/>
      <c r="H18" s="69"/>
      <c r="I18" s="70"/>
      <c r="J18" s="70"/>
      <c r="K18" s="34" t="s">
        <v>65</v>
      </c>
      <c r="L18" s="77">
        <v>18</v>
      </c>
      <c r="M18" s="77"/>
      <c r="N18" s="72"/>
      <c r="O18" s="79" t="s">
        <v>326</v>
      </c>
      <c r="P18" s="81">
        <v>43778.14741898148</v>
      </c>
      <c r="Q18" s="79" t="s">
        <v>341</v>
      </c>
      <c r="R18" s="79"/>
      <c r="S18" s="79"/>
      <c r="T18" s="79" t="s">
        <v>380</v>
      </c>
      <c r="U18" s="82" t="s">
        <v>403</v>
      </c>
      <c r="V18" s="82" t="s">
        <v>403</v>
      </c>
      <c r="W18" s="81">
        <v>43778.14741898148</v>
      </c>
      <c r="X18" s="85">
        <v>43778</v>
      </c>
      <c r="Y18" s="87" t="s">
        <v>450</v>
      </c>
      <c r="Z18" s="82" t="s">
        <v>493</v>
      </c>
      <c r="AA18" s="79"/>
      <c r="AB18" s="79"/>
      <c r="AC18" s="87" t="s">
        <v>536</v>
      </c>
      <c r="AD18" s="87" t="s">
        <v>569</v>
      </c>
      <c r="AE18" s="79" t="b">
        <v>0</v>
      </c>
      <c r="AF18" s="79">
        <v>8</v>
      </c>
      <c r="AG18" s="87" t="s">
        <v>581</v>
      </c>
      <c r="AH18" s="79" t="b">
        <v>0</v>
      </c>
      <c r="AI18" s="79" t="s">
        <v>592</v>
      </c>
      <c r="AJ18" s="79"/>
      <c r="AK18" s="87" t="s">
        <v>578</v>
      </c>
      <c r="AL18" s="79" t="b">
        <v>0</v>
      </c>
      <c r="AM18" s="79">
        <v>2</v>
      </c>
      <c r="AN18" s="87" t="s">
        <v>578</v>
      </c>
      <c r="AO18" s="79" t="s">
        <v>601</v>
      </c>
      <c r="AP18" s="79" t="b">
        <v>0</v>
      </c>
      <c r="AQ18" s="87" t="s">
        <v>569</v>
      </c>
      <c r="AR18" s="79" t="s">
        <v>176</v>
      </c>
      <c r="AS18" s="79">
        <v>0</v>
      </c>
      <c r="AT18" s="79">
        <v>0</v>
      </c>
      <c r="AU18" s="79"/>
      <c r="AV18" s="79"/>
      <c r="AW18" s="79"/>
      <c r="AX18" s="79"/>
      <c r="AY18" s="79"/>
      <c r="AZ18" s="79"/>
      <c r="BA18" s="79"/>
      <c r="BB18" s="79"/>
      <c r="BC18">
        <v>1</v>
      </c>
      <c r="BD18" s="78" t="str">
        <f>REPLACE(INDEX(GroupVertices[Group],MATCH(Edges[[#This Row],[Vertex 1]],GroupVertices[Vertex],0)),1,1,"")</f>
        <v>1</v>
      </c>
      <c r="BE18" s="78" t="str">
        <f>REPLACE(INDEX(GroupVertices[Group],MATCH(Edges[[#This Row],[Vertex 2]],GroupVertices[Vertex],0)),1,1,"")</f>
        <v>1</v>
      </c>
      <c r="BF18" s="48"/>
      <c r="BG18" s="49"/>
      <c r="BH18" s="48"/>
      <c r="BI18" s="49"/>
      <c r="BJ18" s="48"/>
      <c r="BK18" s="49"/>
      <c r="BL18" s="48"/>
      <c r="BM18" s="49"/>
      <c r="BN18" s="48"/>
    </row>
    <row r="19" spans="1:66" ht="15">
      <c r="A19" s="64" t="s">
        <v>222</v>
      </c>
      <c r="B19" s="64" t="s">
        <v>258</v>
      </c>
      <c r="C19" s="65" t="s">
        <v>1931</v>
      </c>
      <c r="D19" s="66">
        <v>3</v>
      </c>
      <c r="E19" s="67" t="s">
        <v>132</v>
      </c>
      <c r="F19" s="68">
        <v>32</v>
      </c>
      <c r="G19" s="65"/>
      <c r="H19" s="69"/>
      <c r="I19" s="70"/>
      <c r="J19" s="70"/>
      <c r="K19" s="34" t="s">
        <v>65</v>
      </c>
      <c r="L19" s="77">
        <v>19</v>
      </c>
      <c r="M19" s="77"/>
      <c r="N19" s="72"/>
      <c r="O19" s="79" t="s">
        <v>326</v>
      </c>
      <c r="P19" s="81">
        <v>43778.14741898148</v>
      </c>
      <c r="Q19" s="79" t="s">
        <v>341</v>
      </c>
      <c r="R19" s="79"/>
      <c r="S19" s="79"/>
      <c r="T19" s="79" t="s">
        <v>380</v>
      </c>
      <c r="U19" s="82" t="s">
        <v>403</v>
      </c>
      <c r="V19" s="82" t="s">
        <v>403</v>
      </c>
      <c r="W19" s="81">
        <v>43778.14741898148</v>
      </c>
      <c r="X19" s="85">
        <v>43778</v>
      </c>
      <c r="Y19" s="87" t="s">
        <v>450</v>
      </c>
      <c r="Z19" s="82" t="s">
        <v>493</v>
      </c>
      <c r="AA19" s="79"/>
      <c r="AB19" s="79"/>
      <c r="AC19" s="87" t="s">
        <v>536</v>
      </c>
      <c r="AD19" s="87" t="s">
        <v>569</v>
      </c>
      <c r="AE19" s="79" t="b">
        <v>0</v>
      </c>
      <c r="AF19" s="79">
        <v>8</v>
      </c>
      <c r="AG19" s="87" t="s">
        <v>581</v>
      </c>
      <c r="AH19" s="79" t="b">
        <v>0</v>
      </c>
      <c r="AI19" s="79" t="s">
        <v>592</v>
      </c>
      <c r="AJ19" s="79"/>
      <c r="AK19" s="87" t="s">
        <v>578</v>
      </c>
      <c r="AL19" s="79" t="b">
        <v>0</v>
      </c>
      <c r="AM19" s="79">
        <v>2</v>
      </c>
      <c r="AN19" s="87" t="s">
        <v>578</v>
      </c>
      <c r="AO19" s="79" t="s">
        <v>601</v>
      </c>
      <c r="AP19" s="79" t="b">
        <v>0</v>
      </c>
      <c r="AQ19" s="87" t="s">
        <v>569</v>
      </c>
      <c r="AR19" s="79" t="s">
        <v>176</v>
      </c>
      <c r="AS19" s="79">
        <v>0</v>
      </c>
      <c r="AT19" s="79">
        <v>0</v>
      </c>
      <c r="AU19" s="79"/>
      <c r="AV19" s="79"/>
      <c r="AW19" s="79"/>
      <c r="AX19" s="79"/>
      <c r="AY19" s="79"/>
      <c r="AZ19" s="79"/>
      <c r="BA19" s="79"/>
      <c r="BB19" s="79"/>
      <c r="BC19">
        <v>1</v>
      </c>
      <c r="BD19" s="78" t="str">
        <f>REPLACE(INDEX(GroupVertices[Group],MATCH(Edges[[#This Row],[Vertex 1]],GroupVertices[Vertex],0)),1,1,"")</f>
        <v>1</v>
      </c>
      <c r="BE19" s="78" t="str">
        <f>REPLACE(INDEX(GroupVertices[Group],MATCH(Edges[[#This Row],[Vertex 2]],GroupVertices[Vertex],0)),1,1,"")</f>
        <v>1</v>
      </c>
      <c r="BF19" s="48"/>
      <c r="BG19" s="49"/>
      <c r="BH19" s="48"/>
      <c r="BI19" s="49"/>
      <c r="BJ19" s="48"/>
      <c r="BK19" s="49"/>
      <c r="BL19" s="48"/>
      <c r="BM19" s="49"/>
      <c r="BN19" s="48"/>
    </row>
    <row r="20" spans="1:66" ht="15">
      <c r="A20" s="64" t="s">
        <v>222</v>
      </c>
      <c r="B20" s="64" t="s">
        <v>259</v>
      </c>
      <c r="C20" s="65" t="s">
        <v>1931</v>
      </c>
      <c r="D20" s="66">
        <v>3</v>
      </c>
      <c r="E20" s="67" t="s">
        <v>132</v>
      </c>
      <c r="F20" s="68">
        <v>32</v>
      </c>
      <c r="G20" s="65"/>
      <c r="H20" s="69"/>
      <c r="I20" s="70"/>
      <c r="J20" s="70"/>
      <c r="K20" s="34" t="s">
        <v>65</v>
      </c>
      <c r="L20" s="77">
        <v>20</v>
      </c>
      <c r="M20" s="77"/>
      <c r="N20" s="72"/>
      <c r="O20" s="79" t="s">
        <v>326</v>
      </c>
      <c r="P20" s="81">
        <v>43778.14741898148</v>
      </c>
      <c r="Q20" s="79" t="s">
        <v>341</v>
      </c>
      <c r="R20" s="79"/>
      <c r="S20" s="79"/>
      <c r="T20" s="79" t="s">
        <v>380</v>
      </c>
      <c r="U20" s="82" t="s">
        <v>403</v>
      </c>
      <c r="V20" s="82" t="s">
        <v>403</v>
      </c>
      <c r="W20" s="81">
        <v>43778.14741898148</v>
      </c>
      <c r="X20" s="85">
        <v>43778</v>
      </c>
      <c r="Y20" s="87" t="s">
        <v>450</v>
      </c>
      <c r="Z20" s="82" t="s">
        <v>493</v>
      </c>
      <c r="AA20" s="79"/>
      <c r="AB20" s="79"/>
      <c r="AC20" s="87" t="s">
        <v>536</v>
      </c>
      <c r="AD20" s="87" t="s">
        <v>569</v>
      </c>
      <c r="AE20" s="79" t="b">
        <v>0</v>
      </c>
      <c r="AF20" s="79">
        <v>8</v>
      </c>
      <c r="AG20" s="87" t="s">
        <v>581</v>
      </c>
      <c r="AH20" s="79" t="b">
        <v>0</v>
      </c>
      <c r="AI20" s="79" t="s">
        <v>592</v>
      </c>
      <c r="AJ20" s="79"/>
      <c r="AK20" s="87" t="s">
        <v>578</v>
      </c>
      <c r="AL20" s="79" t="b">
        <v>0</v>
      </c>
      <c r="AM20" s="79">
        <v>2</v>
      </c>
      <c r="AN20" s="87" t="s">
        <v>578</v>
      </c>
      <c r="AO20" s="79" t="s">
        <v>601</v>
      </c>
      <c r="AP20" s="79" t="b">
        <v>0</v>
      </c>
      <c r="AQ20" s="87" t="s">
        <v>569</v>
      </c>
      <c r="AR20" s="79" t="s">
        <v>176</v>
      </c>
      <c r="AS20" s="79">
        <v>0</v>
      </c>
      <c r="AT20" s="79">
        <v>0</v>
      </c>
      <c r="AU20" s="79"/>
      <c r="AV20" s="79"/>
      <c r="AW20" s="79"/>
      <c r="AX20" s="79"/>
      <c r="AY20" s="79"/>
      <c r="AZ20" s="79"/>
      <c r="BA20" s="79"/>
      <c r="BB20" s="79"/>
      <c r="BC20">
        <v>1</v>
      </c>
      <c r="BD20" s="78" t="str">
        <f>REPLACE(INDEX(GroupVertices[Group],MATCH(Edges[[#This Row],[Vertex 1]],GroupVertices[Vertex],0)),1,1,"")</f>
        <v>1</v>
      </c>
      <c r="BE20" s="78" t="str">
        <f>REPLACE(INDEX(GroupVertices[Group],MATCH(Edges[[#This Row],[Vertex 2]],GroupVertices[Vertex],0)),1,1,"")</f>
        <v>1</v>
      </c>
      <c r="BF20" s="48"/>
      <c r="BG20" s="49"/>
      <c r="BH20" s="48"/>
      <c r="BI20" s="49"/>
      <c r="BJ20" s="48"/>
      <c r="BK20" s="49"/>
      <c r="BL20" s="48"/>
      <c r="BM20" s="49"/>
      <c r="BN20" s="48"/>
    </row>
    <row r="21" spans="1:66" ht="15">
      <c r="A21" s="64" t="s">
        <v>222</v>
      </c>
      <c r="B21" s="64" t="s">
        <v>260</v>
      </c>
      <c r="C21" s="65" t="s">
        <v>1931</v>
      </c>
      <c r="D21" s="66">
        <v>3</v>
      </c>
      <c r="E21" s="67" t="s">
        <v>132</v>
      </c>
      <c r="F21" s="68">
        <v>32</v>
      </c>
      <c r="G21" s="65"/>
      <c r="H21" s="69"/>
      <c r="I21" s="70"/>
      <c r="J21" s="70"/>
      <c r="K21" s="34" t="s">
        <v>65</v>
      </c>
      <c r="L21" s="77">
        <v>21</v>
      </c>
      <c r="M21" s="77"/>
      <c r="N21" s="72"/>
      <c r="O21" s="79" t="s">
        <v>326</v>
      </c>
      <c r="P21" s="81">
        <v>43778.14741898148</v>
      </c>
      <c r="Q21" s="79" t="s">
        <v>341</v>
      </c>
      <c r="R21" s="79"/>
      <c r="S21" s="79"/>
      <c r="T21" s="79" t="s">
        <v>380</v>
      </c>
      <c r="U21" s="82" t="s">
        <v>403</v>
      </c>
      <c r="V21" s="82" t="s">
        <v>403</v>
      </c>
      <c r="W21" s="81">
        <v>43778.14741898148</v>
      </c>
      <c r="X21" s="85">
        <v>43778</v>
      </c>
      <c r="Y21" s="87" t="s">
        <v>450</v>
      </c>
      <c r="Z21" s="82" t="s">
        <v>493</v>
      </c>
      <c r="AA21" s="79"/>
      <c r="AB21" s="79"/>
      <c r="AC21" s="87" t="s">
        <v>536</v>
      </c>
      <c r="AD21" s="87" t="s">
        <v>569</v>
      </c>
      <c r="AE21" s="79" t="b">
        <v>0</v>
      </c>
      <c r="AF21" s="79">
        <v>8</v>
      </c>
      <c r="AG21" s="87" t="s">
        <v>581</v>
      </c>
      <c r="AH21" s="79" t="b">
        <v>0</v>
      </c>
      <c r="AI21" s="79" t="s">
        <v>592</v>
      </c>
      <c r="AJ21" s="79"/>
      <c r="AK21" s="87" t="s">
        <v>578</v>
      </c>
      <c r="AL21" s="79" t="b">
        <v>0</v>
      </c>
      <c r="AM21" s="79">
        <v>2</v>
      </c>
      <c r="AN21" s="87" t="s">
        <v>578</v>
      </c>
      <c r="AO21" s="79" t="s">
        <v>601</v>
      </c>
      <c r="AP21" s="79" t="b">
        <v>0</v>
      </c>
      <c r="AQ21" s="87" t="s">
        <v>569</v>
      </c>
      <c r="AR21" s="79" t="s">
        <v>176</v>
      </c>
      <c r="AS21" s="79">
        <v>0</v>
      </c>
      <c r="AT21" s="79">
        <v>0</v>
      </c>
      <c r="AU21" s="79"/>
      <c r="AV21" s="79"/>
      <c r="AW21" s="79"/>
      <c r="AX21" s="79"/>
      <c r="AY21" s="79"/>
      <c r="AZ21" s="79"/>
      <c r="BA21" s="79"/>
      <c r="BB21" s="79"/>
      <c r="BC21">
        <v>1</v>
      </c>
      <c r="BD21" s="78" t="str">
        <f>REPLACE(INDEX(GroupVertices[Group],MATCH(Edges[[#This Row],[Vertex 1]],GroupVertices[Vertex],0)),1,1,"")</f>
        <v>1</v>
      </c>
      <c r="BE21" s="78" t="str">
        <f>REPLACE(INDEX(GroupVertices[Group],MATCH(Edges[[#This Row],[Vertex 2]],GroupVertices[Vertex],0)),1,1,"")</f>
        <v>1</v>
      </c>
      <c r="BF21" s="48"/>
      <c r="BG21" s="49"/>
      <c r="BH21" s="48"/>
      <c r="BI21" s="49"/>
      <c r="BJ21" s="48"/>
      <c r="BK21" s="49"/>
      <c r="BL21" s="48"/>
      <c r="BM21" s="49"/>
      <c r="BN21" s="48"/>
    </row>
    <row r="22" spans="1:66" ht="15">
      <c r="A22" s="64" t="s">
        <v>222</v>
      </c>
      <c r="B22" s="64" t="s">
        <v>261</v>
      </c>
      <c r="C22" s="65" t="s">
        <v>1931</v>
      </c>
      <c r="D22" s="66">
        <v>3</v>
      </c>
      <c r="E22" s="67" t="s">
        <v>132</v>
      </c>
      <c r="F22" s="68">
        <v>32</v>
      </c>
      <c r="G22" s="65"/>
      <c r="H22" s="69"/>
      <c r="I22" s="70"/>
      <c r="J22" s="70"/>
      <c r="K22" s="34" t="s">
        <v>65</v>
      </c>
      <c r="L22" s="77">
        <v>22</v>
      </c>
      <c r="M22" s="77"/>
      <c r="N22" s="72"/>
      <c r="O22" s="79" t="s">
        <v>326</v>
      </c>
      <c r="P22" s="81">
        <v>43778.14741898148</v>
      </c>
      <c r="Q22" s="79" t="s">
        <v>341</v>
      </c>
      <c r="R22" s="79"/>
      <c r="S22" s="79"/>
      <c r="T22" s="79" t="s">
        <v>380</v>
      </c>
      <c r="U22" s="82" t="s">
        <v>403</v>
      </c>
      <c r="V22" s="82" t="s">
        <v>403</v>
      </c>
      <c r="W22" s="81">
        <v>43778.14741898148</v>
      </c>
      <c r="X22" s="85">
        <v>43778</v>
      </c>
      <c r="Y22" s="87" t="s">
        <v>450</v>
      </c>
      <c r="Z22" s="82" t="s">
        <v>493</v>
      </c>
      <c r="AA22" s="79"/>
      <c r="AB22" s="79"/>
      <c r="AC22" s="87" t="s">
        <v>536</v>
      </c>
      <c r="AD22" s="87" t="s">
        <v>569</v>
      </c>
      <c r="AE22" s="79" t="b">
        <v>0</v>
      </c>
      <c r="AF22" s="79">
        <v>8</v>
      </c>
      <c r="AG22" s="87" t="s">
        <v>581</v>
      </c>
      <c r="AH22" s="79" t="b">
        <v>0</v>
      </c>
      <c r="AI22" s="79" t="s">
        <v>592</v>
      </c>
      <c r="AJ22" s="79"/>
      <c r="AK22" s="87" t="s">
        <v>578</v>
      </c>
      <c r="AL22" s="79" t="b">
        <v>0</v>
      </c>
      <c r="AM22" s="79">
        <v>2</v>
      </c>
      <c r="AN22" s="87" t="s">
        <v>578</v>
      </c>
      <c r="AO22" s="79" t="s">
        <v>601</v>
      </c>
      <c r="AP22" s="79" t="b">
        <v>0</v>
      </c>
      <c r="AQ22" s="87" t="s">
        <v>569</v>
      </c>
      <c r="AR22" s="79" t="s">
        <v>176</v>
      </c>
      <c r="AS22" s="79">
        <v>0</v>
      </c>
      <c r="AT22" s="79">
        <v>0</v>
      </c>
      <c r="AU22" s="79"/>
      <c r="AV22" s="79"/>
      <c r="AW22" s="79"/>
      <c r="AX22" s="79"/>
      <c r="AY22" s="79"/>
      <c r="AZ22" s="79"/>
      <c r="BA22" s="79"/>
      <c r="BB22" s="79"/>
      <c r="BC22">
        <v>1</v>
      </c>
      <c r="BD22" s="78" t="str">
        <f>REPLACE(INDEX(GroupVertices[Group],MATCH(Edges[[#This Row],[Vertex 1]],GroupVertices[Vertex],0)),1,1,"")</f>
        <v>1</v>
      </c>
      <c r="BE22" s="78" t="str">
        <f>REPLACE(INDEX(GroupVertices[Group],MATCH(Edges[[#This Row],[Vertex 2]],GroupVertices[Vertex],0)),1,1,"")</f>
        <v>1</v>
      </c>
      <c r="BF22" s="48"/>
      <c r="BG22" s="49"/>
      <c r="BH22" s="48"/>
      <c r="BI22" s="49"/>
      <c r="BJ22" s="48"/>
      <c r="BK22" s="49"/>
      <c r="BL22" s="48"/>
      <c r="BM22" s="49"/>
      <c r="BN22" s="48"/>
    </row>
    <row r="23" spans="1:66" ht="15">
      <c r="A23" s="64" t="s">
        <v>222</v>
      </c>
      <c r="B23" s="64" t="s">
        <v>262</v>
      </c>
      <c r="C23" s="65" t="s">
        <v>1931</v>
      </c>
      <c r="D23" s="66">
        <v>3</v>
      </c>
      <c r="E23" s="67" t="s">
        <v>132</v>
      </c>
      <c r="F23" s="68">
        <v>32</v>
      </c>
      <c r="G23" s="65"/>
      <c r="H23" s="69"/>
      <c r="I23" s="70"/>
      <c r="J23" s="70"/>
      <c r="K23" s="34" t="s">
        <v>65</v>
      </c>
      <c r="L23" s="77">
        <v>23</v>
      </c>
      <c r="M23" s="77"/>
      <c r="N23" s="72"/>
      <c r="O23" s="79" t="s">
        <v>326</v>
      </c>
      <c r="P23" s="81">
        <v>43778.14741898148</v>
      </c>
      <c r="Q23" s="79" t="s">
        <v>341</v>
      </c>
      <c r="R23" s="79"/>
      <c r="S23" s="79"/>
      <c r="T23" s="79" t="s">
        <v>380</v>
      </c>
      <c r="U23" s="82" t="s">
        <v>403</v>
      </c>
      <c r="V23" s="82" t="s">
        <v>403</v>
      </c>
      <c r="W23" s="81">
        <v>43778.14741898148</v>
      </c>
      <c r="X23" s="85">
        <v>43778</v>
      </c>
      <c r="Y23" s="87" t="s">
        <v>450</v>
      </c>
      <c r="Z23" s="82" t="s">
        <v>493</v>
      </c>
      <c r="AA23" s="79"/>
      <c r="AB23" s="79"/>
      <c r="AC23" s="87" t="s">
        <v>536</v>
      </c>
      <c r="AD23" s="87" t="s">
        <v>569</v>
      </c>
      <c r="AE23" s="79" t="b">
        <v>0</v>
      </c>
      <c r="AF23" s="79">
        <v>8</v>
      </c>
      <c r="AG23" s="87" t="s">
        <v>581</v>
      </c>
      <c r="AH23" s="79" t="b">
        <v>0</v>
      </c>
      <c r="AI23" s="79" t="s">
        <v>592</v>
      </c>
      <c r="AJ23" s="79"/>
      <c r="AK23" s="87" t="s">
        <v>578</v>
      </c>
      <c r="AL23" s="79" t="b">
        <v>0</v>
      </c>
      <c r="AM23" s="79">
        <v>2</v>
      </c>
      <c r="AN23" s="87" t="s">
        <v>578</v>
      </c>
      <c r="AO23" s="79" t="s">
        <v>601</v>
      </c>
      <c r="AP23" s="79" t="b">
        <v>0</v>
      </c>
      <c r="AQ23" s="87" t="s">
        <v>569</v>
      </c>
      <c r="AR23" s="79" t="s">
        <v>176</v>
      </c>
      <c r="AS23" s="79">
        <v>0</v>
      </c>
      <c r="AT23" s="79">
        <v>0</v>
      </c>
      <c r="AU23" s="79"/>
      <c r="AV23" s="79"/>
      <c r="AW23" s="79"/>
      <c r="AX23" s="79"/>
      <c r="AY23" s="79"/>
      <c r="AZ23" s="79"/>
      <c r="BA23" s="79"/>
      <c r="BB23" s="79"/>
      <c r="BC23">
        <v>1</v>
      </c>
      <c r="BD23" s="78" t="str">
        <f>REPLACE(INDEX(GroupVertices[Group],MATCH(Edges[[#This Row],[Vertex 1]],GroupVertices[Vertex],0)),1,1,"")</f>
        <v>1</v>
      </c>
      <c r="BE23" s="78" t="str">
        <f>REPLACE(INDEX(GroupVertices[Group],MATCH(Edges[[#This Row],[Vertex 2]],GroupVertices[Vertex],0)),1,1,"")</f>
        <v>8</v>
      </c>
      <c r="BF23" s="48"/>
      <c r="BG23" s="49"/>
      <c r="BH23" s="48"/>
      <c r="BI23" s="49"/>
      <c r="BJ23" s="48"/>
      <c r="BK23" s="49"/>
      <c r="BL23" s="48"/>
      <c r="BM23" s="49"/>
      <c r="BN23" s="48"/>
    </row>
    <row r="24" spans="1:66" ht="15">
      <c r="A24" s="64" t="s">
        <v>222</v>
      </c>
      <c r="B24" s="64" t="s">
        <v>263</v>
      </c>
      <c r="C24" s="65" t="s">
        <v>1931</v>
      </c>
      <c r="D24" s="66">
        <v>3</v>
      </c>
      <c r="E24" s="67" t="s">
        <v>132</v>
      </c>
      <c r="F24" s="68">
        <v>32</v>
      </c>
      <c r="G24" s="65"/>
      <c r="H24" s="69"/>
      <c r="I24" s="70"/>
      <c r="J24" s="70"/>
      <c r="K24" s="34" t="s">
        <v>65</v>
      </c>
      <c r="L24" s="77">
        <v>24</v>
      </c>
      <c r="M24" s="77"/>
      <c r="N24" s="72"/>
      <c r="O24" s="79" t="s">
        <v>326</v>
      </c>
      <c r="P24" s="81">
        <v>43778.14741898148</v>
      </c>
      <c r="Q24" s="79" t="s">
        <v>341</v>
      </c>
      <c r="R24" s="79"/>
      <c r="S24" s="79"/>
      <c r="T24" s="79" t="s">
        <v>380</v>
      </c>
      <c r="U24" s="82" t="s">
        <v>403</v>
      </c>
      <c r="V24" s="82" t="s">
        <v>403</v>
      </c>
      <c r="W24" s="81">
        <v>43778.14741898148</v>
      </c>
      <c r="X24" s="85">
        <v>43778</v>
      </c>
      <c r="Y24" s="87" t="s">
        <v>450</v>
      </c>
      <c r="Z24" s="82" t="s">
        <v>493</v>
      </c>
      <c r="AA24" s="79"/>
      <c r="AB24" s="79"/>
      <c r="AC24" s="87" t="s">
        <v>536</v>
      </c>
      <c r="AD24" s="87" t="s">
        <v>569</v>
      </c>
      <c r="AE24" s="79" t="b">
        <v>0</v>
      </c>
      <c r="AF24" s="79">
        <v>8</v>
      </c>
      <c r="AG24" s="87" t="s">
        <v>581</v>
      </c>
      <c r="AH24" s="79" t="b">
        <v>0</v>
      </c>
      <c r="AI24" s="79" t="s">
        <v>592</v>
      </c>
      <c r="AJ24" s="79"/>
      <c r="AK24" s="87" t="s">
        <v>578</v>
      </c>
      <c r="AL24" s="79" t="b">
        <v>0</v>
      </c>
      <c r="AM24" s="79">
        <v>2</v>
      </c>
      <c r="AN24" s="87" t="s">
        <v>578</v>
      </c>
      <c r="AO24" s="79" t="s">
        <v>601</v>
      </c>
      <c r="AP24" s="79" t="b">
        <v>0</v>
      </c>
      <c r="AQ24" s="87" t="s">
        <v>569</v>
      </c>
      <c r="AR24" s="79" t="s">
        <v>176</v>
      </c>
      <c r="AS24" s="79">
        <v>0</v>
      </c>
      <c r="AT24" s="79">
        <v>0</v>
      </c>
      <c r="AU24" s="79"/>
      <c r="AV24" s="79"/>
      <c r="AW24" s="79"/>
      <c r="AX24" s="79"/>
      <c r="AY24" s="79"/>
      <c r="AZ24" s="79"/>
      <c r="BA24" s="79"/>
      <c r="BB24" s="79"/>
      <c r="BC24">
        <v>1</v>
      </c>
      <c r="BD24" s="78" t="str">
        <f>REPLACE(INDEX(GroupVertices[Group],MATCH(Edges[[#This Row],[Vertex 1]],GroupVertices[Vertex],0)),1,1,"")</f>
        <v>1</v>
      </c>
      <c r="BE24" s="78" t="str">
        <f>REPLACE(INDEX(GroupVertices[Group],MATCH(Edges[[#This Row],[Vertex 2]],GroupVertices[Vertex],0)),1,1,"")</f>
        <v>1</v>
      </c>
      <c r="BF24" s="48"/>
      <c r="BG24" s="49"/>
      <c r="BH24" s="48"/>
      <c r="BI24" s="49"/>
      <c r="BJ24" s="48"/>
      <c r="BK24" s="49"/>
      <c r="BL24" s="48"/>
      <c r="BM24" s="49"/>
      <c r="BN24" s="48"/>
    </row>
    <row r="25" spans="1:66" ht="15">
      <c r="A25" s="64" t="s">
        <v>222</v>
      </c>
      <c r="B25" s="64" t="s">
        <v>264</v>
      </c>
      <c r="C25" s="65" t="s">
        <v>1931</v>
      </c>
      <c r="D25" s="66">
        <v>3</v>
      </c>
      <c r="E25" s="67" t="s">
        <v>132</v>
      </c>
      <c r="F25" s="68">
        <v>32</v>
      </c>
      <c r="G25" s="65"/>
      <c r="H25" s="69"/>
      <c r="I25" s="70"/>
      <c r="J25" s="70"/>
      <c r="K25" s="34" t="s">
        <v>65</v>
      </c>
      <c r="L25" s="77">
        <v>25</v>
      </c>
      <c r="M25" s="77"/>
      <c r="N25" s="72"/>
      <c r="O25" s="79" t="s">
        <v>326</v>
      </c>
      <c r="P25" s="81">
        <v>43778.14741898148</v>
      </c>
      <c r="Q25" s="79" t="s">
        <v>341</v>
      </c>
      <c r="R25" s="79"/>
      <c r="S25" s="79"/>
      <c r="T25" s="79" t="s">
        <v>380</v>
      </c>
      <c r="U25" s="82" t="s">
        <v>403</v>
      </c>
      <c r="V25" s="82" t="s">
        <v>403</v>
      </c>
      <c r="W25" s="81">
        <v>43778.14741898148</v>
      </c>
      <c r="X25" s="85">
        <v>43778</v>
      </c>
      <c r="Y25" s="87" t="s">
        <v>450</v>
      </c>
      <c r="Z25" s="82" t="s">
        <v>493</v>
      </c>
      <c r="AA25" s="79"/>
      <c r="AB25" s="79"/>
      <c r="AC25" s="87" t="s">
        <v>536</v>
      </c>
      <c r="AD25" s="87" t="s">
        <v>569</v>
      </c>
      <c r="AE25" s="79" t="b">
        <v>0</v>
      </c>
      <c r="AF25" s="79">
        <v>8</v>
      </c>
      <c r="AG25" s="87" t="s">
        <v>581</v>
      </c>
      <c r="AH25" s="79" t="b">
        <v>0</v>
      </c>
      <c r="AI25" s="79" t="s">
        <v>592</v>
      </c>
      <c r="AJ25" s="79"/>
      <c r="AK25" s="87" t="s">
        <v>578</v>
      </c>
      <c r="AL25" s="79" t="b">
        <v>0</v>
      </c>
      <c r="AM25" s="79">
        <v>2</v>
      </c>
      <c r="AN25" s="87" t="s">
        <v>578</v>
      </c>
      <c r="AO25" s="79" t="s">
        <v>601</v>
      </c>
      <c r="AP25" s="79" t="b">
        <v>0</v>
      </c>
      <c r="AQ25" s="87" t="s">
        <v>569</v>
      </c>
      <c r="AR25" s="79" t="s">
        <v>176</v>
      </c>
      <c r="AS25" s="79">
        <v>0</v>
      </c>
      <c r="AT25" s="79">
        <v>0</v>
      </c>
      <c r="AU25" s="79"/>
      <c r="AV25" s="79"/>
      <c r="AW25" s="79"/>
      <c r="AX25" s="79"/>
      <c r="AY25" s="79"/>
      <c r="AZ25" s="79"/>
      <c r="BA25" s="79"/>
      <c r="BB25" s="79"/>
      <c r="BC25">
        <v>1</v>
      </c>
      <c r="BD25" s="78" t="str">
        <f>REPLACE(INDEX(GroupVertices[Group],MATCH(Edges[[#This Row],[Vertex 1]],GroupVertices[Vertex],0)),1,1,"")</f>
        <v>1</v>
      </c>
      <c r="BE25" s="78" t="str">
        <f>REPLACE(INDEX(GroupVertices[Group],MATCH(Edges[[#This Row],[Vertex 2]],GroupVertices[Vertex],0)),1,1,"")</f>
        <v>1</v>
      </c>
      <c r="BF25" s="48"/>
      <c r="BG25" s="49"/>
      <c r="BH25" s="48"/>
      <c r="BI25" s="49"/>
      <c r="BJ25" s="48"/>
      <c r="BK25" s="49"/>
      <c r="BL25" s="48"/>
      <c r="BM25" s="49"/>
      <c r="BN25" s="48"/>
    </row>
    <row r="26" spans="1:66" ht="15">
      <c r="A26" s="64" t="s">
        <v>222</v>
      </c>
      <c r="B26" s="64" t="s">
        <v>265</v>
      </c>
      <c r="C26" s="65" t="s">
        <v>1931</v>
      </c>
      <c r="D26" s="66">
        <v>3</v>
      </c>
      <c r="E26" s="67" t="s">
        <v>132</v>
      </c>
      <c r="F26" s="68">
        <v>32</v>
      </c>
      <c r="G26" s="65"/>
      <c r="H26" s="69"/>
      <c r="I26" s="70"/>
      <c r="J26" s="70"/>
      <c r="K26" s="34" t="s">
        <v>65</v>
      </c>
      <c r="L26" s="77">
        <v>26</v>
      </c>
      <c r="M26" s="77"/>
      <c r="N26" s="72"/>
      <c r="O26" s="79" t="s">
        <v>326</v>
      </c>
      <c r="P26" s="81">
        <v>43778.14741898148</v>
      </c>
      <c r="Q26" s="79" t="s">
        <v>341</v>
      </c>
      <c r="R26" s="79"/>
      <c r="S26" s="79"/>
      <c r="T26" s="79" t="s">
        <v>380</v>
      </c>
      <c r="U26" s="82" t="s">
        <v>403</v>
      </c>
      <c r="V26" s="82" t="s">
        <v>403</v>
      </c>
      <c r="W26" s="81">
        <v>43778.14741898148</v>
      </c>
      <c r="X26" s="85">
        <v>43778</v>
      </c>
      <c r="Y26" s="87" t="s">
        <v>450</v>
      </c>
      <c r="Z26" s="82" t="s">
        <v>493</v>
      </c>
      <c r="AA26" s="79"/>
      <c r="AB26" s="79"/>
      <c r="AC26" s="87" t="s">
        <v>536</v>
      </c>
      <c r="AD26" s="87" t="s">
        <v>569</v>
      </c>
      <c r="AE26" s="79" t="b">
        <v>0</v>
      </c>
      <c r="AF26" s="79">
        <v>8</v>
      </c>
      <c r="AG26" s="87" t="s">
        <v>581</v>
      </c>
      <c r="AH26" s="79" t="b">
        <v>0</v>
      </c>
      <c r="AI26" s="79" t="s">
        <v>592</v>
      </c>
      <c r="AJ26" s="79"/>
      <c r="AK26" s="87" t="s">
        <v>578</v>
      </c>
      <c r="AL26" s="79" t="b">
        <v>0</v>
      </c>
      <c r="AM26" s="79">
        <v>2</v>
      </c>
      <c r="AN26" s="87" t="s">
        <v>578</v>
      </c>
      <c r="AO26" s="79" t="s">
        <v>601</v>
      </c>
      <c r="AP26" s="79" t="b">
        <v>0</v>
      </c>
      <c r="AQ26" s="87" t="s">
        <v>569</v>
      </c>
      <c r="AR26" s="79" t="s">
        <v>176</v>
      </c>
      <c r="AS26" s="79">
        <v>0</v>
      </c>
      <c r="AT26" s="79">
        <v>0</v>
      </c>
      <c r="AU26" s="79"/>
      <c r="AV26" s="79"/>
      <c r="AW26" s="79"/>
      <c r="AX26" s="79"/>
      <c r="AY26" s="79"/>
      <c r="AZ26" s="79"/>
      <c r="BA26" s="79"/>
      <c r="BB26" s="79"/>
      <c r="BC26">
        <v>1</v>
      </c>
      <c r="BD26" s="78" t="str">
        <f>REPLACE(INDEX(GroupVertices[Group],MATCH(Edges[[#This Row],[Vertex 1]],GroupVertices[Vertex],0)),1,1,"")</f>
        <v>1</v>
      </c>
      <c r="BE26" s="78" t="str">
        <f>REPLACE(INDEX(GroupVertices[Group],MATCH(Edges[[#This Row],[Vertex 2]],GroupVertices[Vertex],0)),1,1,"")</f>
        <v>1</v>
      </c>
      <c r="BF26" s="48"/>
      <c r="BG26" s="49"/>
      <c r="BH26" s="48"/>
      <c r="BI26" s="49"/>
      <c r="BJ26" s="48"/>
      <c r="BK26" s="49"/>
      <c r="BL26" s="48"/>
      <c r="BM26" s="49"/>
      <c r="BN26" s="48"/>
    </row>
    <row r="27" spans="1:66" ht="15">
      <c r="A27" s="64" t="s">
        <v>222</v>
      </c>
      <c r="B27" s="64" t="s">
        <v>266</v>
      </c>
      <c r="C27" s="65" t="s">
        <v>1931</v>
      </c>
      <c r="D27" s="66">
        <v>3</v>
      </c>
      <c r="E27" s="67" t="s">
        <v>132</v>
      </c>
      <c r="F27" s="68">
        <v>32</v>
      </c>
      <c r="G27" s="65"/>
      <c r="H27" s="69"/>
      <c r="I27" s="70"/>
      <c r="J27" s="70"/>
      <c r="K27" s="34" t="s">
        <v>65</v>
      </c>
      <c r="L27" s="77">
        <v>27</v>
      </c>
      <c r="M27" s="77"/>
      <c r="N27" s="72"/>
      <c r="O27" s="79" t="s">
        <v>326</v>
      </c>
      <c r="P27" s="81">
        <v>43778.14741898148</v>
      </c>
      <c r="Q27" s="79" t="s">
        <v>341</v>
      </c>
      <c r="R27" s="79"/>
      <c r="S27" s="79"/>
      <c r="T27" s="79" t="s">
        <v>380</v>
      </c>
      <c r="U27" s="82" t="s">
        <v>403</v>
      </c>
      <c r="V27" s="82" t="s">
        <v>403</v>
      </c>
      <c r="W27" s="81">
        <v>43778.14741898148</v>
      </c>
      <c r="X27" s="85">
        <v>43778</v>
      </c>
      <c r="Y27" s="87" t="s">
        <v>450</v>
      </c>
      <c r="Z27" s="82" t="s">
        <v>493</v>
      </c>
      <c r="AA27" s="79"/>
      <c r="AB27" s="79"/>
      <c r="AC27" s="87" t="s">
        <v>536</v>
      </c>
      <c r="AD27" s="87" t="s">
        <v>569</v>
      </c>
      <c r="AE27" s="79" t="b">
        <v>0</v>
      </c>
      <c r="AF27" s="79">
        <v>8</v>
      </c>
      <c r="AG27" s="87" t="s">
        <v>581</v>
      </c>
      <c r="AH27" s="79" t="b">
        <v>0</v>
      </c>
      <c r="AI27" s="79" t="s">
        <v>592</v>
      </c>
      <c r="AJ27" s="79"/>
      <c r="AK27" s="87" t="s">
        <v>578</v>
      </c>
      <c r="AL27" s="79" t="b">
        <v>0</v>
      </c>
      <c r="AM27" s="79">
        <v>2</v>
      </c>
      <c r="AN27" s="87" t="s">
        <v>578</v>
      </c>
      <c r="AO27" s="79" t="s">
        <v>601</v>
      </c>
      <c r="AP27" s="79" t="b">
        <v>0</v>
      </c>
      <c r="AQ27" s="87" t="s">
        <v>569</v>
      </c>
      <c r="AR27" s="79" t="s">
        <v>176</v>
      </c>
      <c r="AS27" s="79">
        <v>0</v>
      </c>
      <c r="AT27" s="79">
        <v>0</v>
      </c>
      <c r="AU27" s="79"/>
      <c r="AV27" s="79"/>
      <c r="AW27" s="79"/>
      <c r="AX27" s="79"/>
      <c r="AY27" s="79"/>
      <c r="AZ27" s="79"/>
      <c r="BA27" s="79"/>
      <c r="BB27" s="79"/>
      <c r="BC27">
        <v>1</v>
      </c>
      <c r="BD27" s="78" t="str">
        <f>REPLACE(INDEX(GroupVertices[Group],MATCH(Edges[[#This Row],[Vertex 1]],GroupVertices[Vertex],0)),1,1,"")</f>
        <v>1</v>
      </c>
      <c r="BE27" s="78" t="str">
        <f>REPLACE(INDEX(GroupVertices[Group],MATCH(Edges[[#This Row],[Vertex 2]],GroupVertices[Vertex],0)),1,1,"")</f>
        <v>1</v>
      </c>
      <c r="BF27" s="48"/>
      <c r="BG27" s="49"/>
      <c r="BH27" s="48"/>
      <c r="BI27" s="49"/>
      <c r="BJ27" s="48"/>
      <c r="BK27" s="49"/>
      <c r="BL27" s="48"/>
      <c r="BM27" s="49"/>
      <c r="BN27" s="48"/>
    </row>
    <row r="28" spans="1:66" ht="15">
      <c r="A28" s="64" t="s">
        <v>222</v>
      </c>
      <c r="B28" s="64" t="s">
        <v>267</v>
      </c>
      <c r="C28" s="65" t="s">
        <v>1931</v>
      </c>
      <c r="D28" s="66">
        <v>3</v>
      </c>
      <c r="E28" s="67" t="s">
        <v>132</v>
      </c>
      <c r="F28" s="68">
        <v>32</v>
      </c>
      <c r="G28" s="65"/>
      <c r="H28" s="69"/>
      <c r="I28" s="70"/>
      <c r="J28" s="70"/>
      <c r="K28" s="34" t="s">
        <v>65</v>
      </c>
      <c r="L28" s="77">
        <v>28</v>
      </c>
      <c r="M28" s="77"/>
      <c r="N28" s="72"/>
      <c r="O28" s="79" t="s">
        <v>326</v>
      </c>
      <c r="P28" s="81">
        <v>43778.14741898148</v>
      </c>
      <c r="Q28" s="79" t="s">
        <v>341</v>
      </c>
      <c r="R28" s="79"/>
      <c r="S28" s="79"/>
      <c r="T28" s="79" t="s">
        <v>380</v>
      </c>
      <c r="U28" s="82" t="s">
        <v>403</v>
      </c>
      <c r="V28" s="82" t="s">
        <v>403</v>
      </c>
      <c r="W28" s="81">
        <v>43778.14741898148</v>
      </c>
      <c r="X28" s="85">
        <v>43778</v>
      </c>
      <c r="Y28" s="87" t="s">
        <v>450</v>
      </c>
      <c r="Z28" s="82" t="s">
        <v>493</v>
      </c>
      <c r="AA28" s="79"/>
      <c r="AB28" s="79"/>
      <c r="AC28" s="87" t="s">
        <v>536</v>
      </c>
      <c r="AD28" s="87" t="s">
        <v>569</v>
      </c>
      <c r="AE28" s="79" t="b">
        <v>0</v>
      </c>
      <c r="AF28" s="79">
        <v>8</v>
      </c>
      <c r="AG28" s="87" t="s">
        <v>581</v>
      </c>
      <c r="AH28" s="79" t="b">
        <v>0</v>
      </c>
      <c r="AI28" s="79" t="s">
        <v>592</v>
      </c>
      <c r="AJ28" s="79"/>
      <c r="AK28" s="87" t="s">
        <v>578</v>
      </c>
      <c r="AL28" s="79" t="b">
        <v>0</v>
      </c>
      <c r="AM28" s="79">
        <v>2</v>
      </c>
      <c r="AN28" s="87" t="s">
        <v>578</v>
      </c>
      <c r="AO28" s="79" t="s">
        <v>601</v>
      </c>
      <c r="AP28" s="79" t="b">
        <v>0</v>
      </c>
      <c r="AQ28" s="87" t="s">
        <v>569</v>
      </c>
      <c r="AR28" s="79" t="s">
        <v>176</v>
      </c>
      <c r="AS28" s="79">
        <v>0</v>
      </c>
      <c r="AT28" s="79">
        <v>0</v>
      </c>
      <c r="AU28" s="79"/>
      <c r="AV28" s="79"/>
      <c r="AW28" s="79"/>
      <c r="AX28" s="79"/>
      <c r="AY28" s="79"/>
      <c r="AZ28" s="79"/>
      <c r="BA28" s="79"/>
      <c r="BB28" s="79"/>
      <c r="BC28">
        <v>1</v>
      </c>
      <c r="BD28" s="78" t="str">
        <f>REPLACE(INDEX(GroupVertices[Group],MATCH(Edges[[#This Row],[Vertex 1]],GroupVertices[Vertex],0)),1,1,"")</f>
        <v>1</v>
      </c>
      <c r="BE28" s="78" t="str">
        <f>REPLACE(INDEX(GroupVertices[Group],MATCH(Edges[[#This Row],[Vertex 2]],GroupVertices[Vertex],0)),1,1,"")</f>
        <v>1</v>
      </c>
      <c r="BF28" s="48"/>
      <c r="BG28" s="49"/>
      <c r="BH28" s="48"/>
      <c r="BI28" s="49"/>
      <c r="BJ28" s="48"/>
      <c r="BK28" s="49"/>
      <c r="BL28" s="48"/>
      <c r="BM28" s="49"/>
      <c r="BN28" s="48"/>
    </row>
    <row r="29" spans="1:66" ht="15">
      <c r="A29" s="64" t="s">
        <v>222</v>
      </c>
      <c r="B29" s="64" t="s">
        <v>268</v>
      </c>
      <c r="C29" s="65" t="s">
        <v>1931</v>
      </c>
      <c r="D29" s="66">
        <v>3</v>
      </c>
      <c r="E29" s="67" t="s">
        <v>132</v>
      </c>
      <c r="F29" s="68">
        <v>32</v>
      </c>
      <c r="G29" s="65"/>
      <c r="H29" s="69"/>
      <c r="I29" s="70"/>
      <c r="J29" s="70"/>
      <c r="K29" s="34" t="s">
        <v>65</v>
      </c>
      <c r="L29" s="77">
        <v>29</v>
      </c>
      <c r="M29" s="77"/>
      <c r="N29" s="72"/>
      <c r="O29" s="79" t="s">
        <v>326</v>
      </c>
      <c r="P29" s="81">
        <v>43778.14741898148</v>
      </c>
      <c r="Q29" s="79" t="s">
        <v>341</v>
      </c>
      <c r="R29" s="79"/>
      <c r="S29" s="79"/>
      <c r="T29" s="79" t="s">
        <v>380</v>
      </c>
      <c r="U29" s="82" t="s">
        <v>403</v>
      </c>
      <c r="V29" s="82" t="s">
        <v>403</v>
      </c>
      <c r="W29" s="81">
        <v>43778.14741898148</v>
      </c>
      <c r="X29" s="85">
        <v>43778</v>
      </c>
      <c r="Y29" s="87" t="s">
        <v>450</v>
      </c>
      <c r="Z29" s="82" t="s">
        <v>493</v>
      </c>
      <c r="AA29" s="79"/>
      <c r="AB29" s="79"/>
      <c r="AC29" s="87" t="s">
        <v>536</v>
      </c>
      <c r="AD29" s="87" t="s">
        <v>569</v>
      </c>
      <c r="AE29" s="79" t="b">
        <v>0</v>
      </c>
      <c r="AF29" s="79">
        <v>8</v>
      </c>
      <c r="AG29" s="87" t="s">
        <v>581</v>
      </c>
      <c r="AH29" s="79" t="b">
        <v>0</v>
      </c>
      <c r="AI29" s="79" t="s">
        <v>592</v>
      </c>
      <c r="AJ29" s="79"/>
      <c r="AK29" s="87" t="s">
        <v>578</v>
      </c>
      <c r="AL29" s="79" t="b">
        <v>0</v>
      </c>
      <c r="AM29" s="79">
        <v>2</v>
      </c>
      <c r="AN29" s="87" t="s">
        <v>578</v>
      </c>
      <c r="AO29" s="79" t="s">
        <v>601</v>
      </c>
      <c r="AP29" s="79" t="b">
        <v>0</v>
      </c>
      <c r="AQ29" s="87" t="s">
        <v>569</v>
      </c>
      <c r="AR29" s="79" t="s">
        <v>176</v>
      </c>
      <c r="AS29" s="79">
        <v>0</v>
      </c>
      <c r="AT29" s="79">
        <v>0</v>
      </c>
      <c r="AU29" s="79"/>
      <c r="AV29" s="79"/>
      <c r="AW29" s="79"/>
      <c r="AX29" s="79"/>
      <c r="AY29" s="79"/>
      <c r="AZ29" s="79"/>
      <c r="BA29" s="79"/>
      <c r="BB29" s="79"/>
      <c r="BC29">
        <v>1</v>
      </c>
      <c r="BD29" s="78" t="str">
        <f>REPLACE(INDEX(GroupVertices[Group],MATCH(Edges[[#This Row],[Vertex 1]],GroupVertices[Vertex],0)),1,1,"")</f>
        <v>1</v>
      </c>
      <c r="BE29" s="78" t="str">
        <f>REPLACE(INDEX(GroupVertices[Group],MATCH(Edges[[#This Row],[Vertex 2]],GroupVertices[Vertex],0)),1,1,"")</f>
        <v>1</v>
      </c>
      <c r="BF29" s="48"/>
      <c r="BG29" s="49"/>
      <c r="BH29" s="48"/>
      <c r="BI29" s="49"/>
      <c r="BJ29" s="48"/>
      <c r="BK29" s="49"/>
      <c r="BL29" s="48"/>
      <c r="BM29" s="49"/>
      <c r="BN29" s="48"/>
    </row>
    <row r="30" spans="1:66" ht="15">
      <c r="A30" s="64" t="s">
        <v>222</v>
      </c>
      <c r="B30" s="64" t="s">
        <v>269</v>
      </c>
      <c r="C30" s="65" t="s">
        <v>1931</v>
      </c>
      <c r="D30" s="66">
        <v>3</v>
      </c>
      <c r="E30" s="67" t="s">
        <v>132</v>
      </c>
      <c r="F30" s="68">
        <v>32</v>
      </c>
      <c r="G30" s="65"/>
      <c r="H30" s="69"/>
      <c r="I30" s="70"/>
      <c r="J30" s="70"/>
      <c r="K30" s="34" t="s">
        <v>65</v>
      </c>
      <c r="L30" s="77">
        <v>30</v>
      </c>
      <c r="M30" s="77"/>
      <c r="N30" s="72"/>
      <c r="O30" s="79" t="s">
        <v>326</v>
      </c>
      <c r="P30" s="81">
        <v>43778.14741898148</v>
      </c>
      <c r="Q30" s="79" t="s">
        <v>341</v>
      </c>
      <c r="R30" s="79"/>
      <c r="S30" s="79"/>
      <c r="T30" s="79" t="s">
        <v>380</v>
      </c>
      <c r="U30" s="82" t="s">
        <v>403</v>
      </c>
      <c r="V30" s="82" t="s">
        <v>403</v>
      </c>
      <c r="W30" s="81">
        <v>43778.14741898148</v>
      </c>
      <c r="X30" s="85">
        <v>43778</v>
      </c>
      <c r="Y30" s="87" t="s">
        <v>450</v>
      </c>
      <c r="Z30" s="82" t="s">
        <v>493</v>
      </c>
      <c r="AA30" s="79"/>
      <c r="AB30" s="79"/>
      <c r="AC30" s="87" t="s">
        <v>536</v>
      </c>
      <c r="AD30" s="87" t="s">
        <v>569</v>
      </c>
      <c r="AE30" s="79" t="b">
        <v>0</v>
      </c>
      <c r="AF30" s="79">
        <v>8</v>
      </c>
      <c r="AG30" s="87" t="s">
        <v>581</v>
      </c>
      <c r="AH30" s="79" t="b">
        <v>0</v>
      </c>
      <c r="AI30" s="79" t="s">
        <v>592</v>
      </c>
      <c r="AJ30" s="79"/>
      <c r="AK30" s="87" t="s">
        <v>578</v>
      </c>
      <c r="AL30" s="79" t="b">
        <v>0</v>
      </c>
      <c r="AM30" s="79">
        <v>2</v>
      </c>
      <c r="AN30" s="87" t="s">
        <v>578</v>
      </c>
      <c r="AO30" s="79" t="s">
        <v>601</v>
      </c>
      <c r="AP30" s="79" t="b">
        <v>0</v>
      </c>
      <c r="AQ30" s="87" t="s">
        <v>569</v>
      </c>
      <c r="AR30" s="79" t="s">
        <v>176</v>
      </c>
      <c r="AS30" s="79">
        <v>0</v>
      </c>
      <c r="AT30" s="79">
        <v>0</v>
      </c>
      <c r="AU30" s="79"/>
      <c r="AV30" s="79"/>
      <c r="AW30" s="79"/>
      <c r="AX30" s="79"/>
      <c r="AY30" s="79"/>
      <c r="AZ30" s="79"/>
      <c r="BA30" s="79"/>
      <c r="BB30" s="79"/>
      <c r="BC30">
        <v>1</v>
      </c>
      <c r="BD30" s="78" t="str">
        <f>REPLACE(INDEX(GroupVertices[Group],MATCH(Edges[[#This Row],[Vertex 1]],GroupVertices[Vertex],0)),1,1,"")</f>
        <v>1</v>
      </c>
      <c r="BE30" s="78" t="str">
        <f>REPLACE(INDEX(GroupVertices[Group],MATCH(Edges[[#This Row],[Vertex 2]],GroupVertices[Vertex],0)),1,1,"")</f>
        <v>1</v>
      </c>
      <c r="BF30" s="48"/>
      <c r="BG30" s="49"/>
      <c r="BH30" s="48"/>
      <c r="BI30" s="49"/>
      <c r="BJ30" s="48"/>
      <c r="BK30" s="49"/>
      <c r="BL30" s="48"/>
      <c r="BM30" s="49"/>
      <c r="BN30" s="48"/>
    </row>
    <row r="31" spans="1:66" ht="15">
      <c r="A31" s="64" t="s">
        <v>222</v>
      </c>
      <c r="B31" s="64" t="s">
        <v>270</v>
      </c>
      <c r="C31" s="65" t="s">
        <v>1931</v>
      </c>
      <c r="D31" s="66">
        <v>3</v>
      </c>
      <c r="E31" s="67" t="s">
        <v>132</v>
      </c>
      <c r="F31" s="68">
        <v>32</v>
      </c>
      <c r="G31" s="65"/>
      <c r="H31" s="69"/>
      <c r="I31" s="70"/>
      <c r="J31" s="70"/>
      <c r="K31" s="34" t="s">
        <v>65</v>
      </c>
      <c r="L31" s="77">
        <v>31</v>
      </c>
      <c r="M31" s="77"/>
      <c r="N31" s="72"/>
      <c r="O31" s="79" t="s">
        <v>326</v>
      </c>
      <c r="P31" s="81">
        <v>43778.14741898148</v>
      </c>
      <c r="Q31" s="79" t="s">
        <v>341</v>
      </c>
      <c r="R31" s="79"/>
      <c r="S31" s="79"/>
      <c r="T31" s="79" t="s">
        <v>380</v>
      </c>
      <c r="U31" s="82" t="s">
        <v>403</v>
      </c>
      <c r="V31" s="82" t="s">
        <v>403</v>
      </c>
      <c r="W31" s="81">
        <v>43778.14741898148</v>
      </c>
      <c r="X31" s="85">
        <v>43778</v>
      </c>
      <c r="Y31" s="87" t="s">
        <v>450</v>
      </c>
      <c r="Z31" s="82" t="s">
        <v>493</v>
      </c>
      <c r="AA31" s="79"/>
      <c r="AB31" s="79"/>
      <c r="AC31" s="87" t="s">
        <v>536</v>
      </c>
      <c r="AD31" s="87" t="s">
        <v>569</v>
      </c>
      <c r="AE31" s="79" t="b">
        <v>0</v>
      </c>
      <c r="AF31" s="79">
        <v>8</v>
      </c>
      <c r="AG31" s="87" t="s">
        <v>581</v>
      </c>
      <c r="AH31" s="79" t="b">
        <v>0</v>
      </c>
      <c r="AI31" s="79" t="s">
        <v>592</v>
      </c>
      <c r="AJ31" s="79"/>
      <c r="AK31" s="87" t="s">
        <v>578</v>
      </c>
      <c r="AL31" s="79" t="b">
        <v>0</v>
      </c>
      <c r="AM31" s="79">
        <v>2</v>
      </c>
      <c r="AN31" s="87" t="s">
        <v>578</v>
      </c>
      <c r="AO31" s="79" t="s">
        <v>601</v>
      </c>
      <c r="AP31" s="79" t="b">
        <v>0</v>
      </c>
      <c r="AQ31" s="87" t="s">
        <v>569</v>
      </c>
      <c r="AR31" s="79" t="s">
        <v>176</v>
      </c>
      <c r="AS31" s="79">
        <v>0</v>
      </c>
      <c r="AT31" s="79">
        <v>0</v>
      </c>
      <c r="AU31" s="79"/>
      <c r="AV31" s="79"/>
      <c r="AW31" s="79"/>
      <c r="AX31" s="79"/>
      <c r="AY31" s="79"/>
      <c r="AZ31" s="79"/>
      <c r="BA31" s="79"/>
      <c r="BB31" s="79"/>
      <c r="BC31">
        <v>1</v>
      </c>
      <c r="BD31" s="78" t="str">
        <f>REPLACE(INDEX(GroupVertices[Group],MATCH(Edges[[#This Row],[Vertex 1]],GroupVertices[Vertex],0)),1,1,"")</f>
        <v>1</v>
      </c>
      <c r="BE31" s="78" t="str">
        <f>REPLACE(INDEX(GroupVertices[Group],MATCH(Edges[[#This Row],[Vertex 2]],GroupVertices[Vertex],0)),1,1,"")</f>
        <v>1</v>
      </c>
      <c r="BF31" s="48"/>
      <c r="BG31" s="49"/>
      <c r="BH31" s="48"/>
      <c r="BI31" s="49"/>
      <c r="BJ31" s="48"/>
      <c r="BK31" s="49"/>
      <c r="BL31" s="48"/>
      <c r="BM31" s="49"/>
      <c r="BN31" s="48"/>
    </row>
    <row r="32" spans="1:66" ht="15">
      <c r="A32" s="64" t="s">
        <v>222</v>
      </c>
      <c r="B32" s="64" t="s">
        <v>271</v>
      </c>
      <c r="C32" s="65" t="s">
        <v>1931</v>
      </c>
      <c r="D32" s="66">
        <v>3</v>
      </c>
      <c r="E32" s="67" t="s">
        <v>132</v>
      </c>
      <c r="F32" s="68">
        <v>32</v>
      </c>
      <c r="G32" s="65"/>
      <c r="H32" s="69"/>
      <c r="I32" s="70"/>
      <c r="J32" s="70"/>
      <c r="K32" s="34" t="s">
        <v>65</v>
      </c>
      <c r="L32" s="77">
        <v>32</v>
      </c>
      <c r="M32" s="77"/>
      <c r="N32" s="72"/>
      <c r="O32" s="79" t="s">
        <v>326</v>
      </c>
      <c r="P32" s="81">
        <v>43778.14741898148</v>
      </c>
      <c r="Q32" s="79" t="s">
        <v>341</v>
      </c>
      <c r="R32" s="79"/>
      <c r="S32" s="79"/>
      <c r="T32" s="79" t="s">
        <v>380</v>
      </c>
      <c r="U32" s="82" t="s">
        <v>403</v>
      </c>
      <c r="V32" s="82" t="s">
        <v>403</v>
      </c>
      <c r="W32" s="81">
        <v>43778.14741898148</v>
      </c>
      <c r="X32" s="85">
        <v>43778</v>
      </c>
      <c r="Y32" s="87" t="s">
        <v>450</v>
      </c>
      <c r="Z32" s="82" t="s">
        <v>493</v>
      </c>
      <c r="AA32" s="79"/>
      <c r="AB32" s="79"/>
      <c r="AC32" s="87" t="s">
        <v>536</v>
      </c>
      <c r="AD32" s="87" t="s">
        <v>569</v>
      </c>
      <c r="AE32" s="79" t="b">
        <v>0</v>
      </c>
      <c r="AF32" s="79">
        <v>8</v>
      </c>
      <c r="AG32" s="87" t="s">
        <v>581</v>
      </c>
      <c r="AH32" s="79" t="b">
        <v>0</v>
      </c>
      <c r="AI32" s="79" t="s">
        <v>592</v>
      </c>
      <c r="AJ32" s="79"/>
      <c r="AK32" s="87" t="s">
        <v>578</v>
      </c>
      <c r="AL32" s="79" t="b">
        <v>0</v>
      </c>
      <c r="AM32" s="79">
        <v>2</v>
      </c>
      <c r="AN32" s="87" t="s">
        <v>578</v>
      </c>
      <c r="AO32" s="79" t="s">
        <v>601</v>
      </c>
      <c r="AP32" s="79" t="b">
        <v>0</v>
      </c>
      <c r="AQ32" s="87" t="s">
        <v>569</v>
      </c>
      <c r="AR32" s="79" t="s">
        <v>176</v>
      </c>
      <c r="AS32" s="79">
        <v>0</v>
      </c>
      <c r="AT32" s="79">
        <v>0</v>
      </c>
      <c r="AU32" s="79"/>
      <c r="AV32" s="79"/>
      <c r="AW32" s="79"/>
      <c r="AX32" s="79"/>
      <c r="AY32" s="79"/>
      <c r="AZ32" s="79"/>
      <c r="BA32" s="79"/>
      <c r="BB32" s="79"/>
      <c r="BC32">
        <v>1</v>
      </c>
      <c r="BD32" s="78" t="str">
        <f>REPLACE(INDEX(GroupVertices[Group],MATCH(Edges[[#This Row],[Vertex 1]],GroupVertices[Vertex],0)),1,1,"")</f>
        <v>1</v>
      </c>
      <c r="BE32" s="78" t="str">
        <f>REPLACE(INDEX(GroupVertices[Group],MATCH(Edges[[#This Row],[Vertex 2]],GroupVertices[Vertex],0)),1,1,"")</f>
        <v>1</v>
      </c>
      <c r="BF32" s="48"/>
      <c r="BG32" s="49"/>
      <c r="BH32" s="48"/>
      <c r="BI32" s="49"/>
      <c r="BJ32" s="48"/>
      <c r="BK32" s="49"/>
      <c r="BL32" s="48"/>
      <c r="BM32" s="49"/>
      <c r="BN32" s="48"/>
    </row>
    <row r="33" spans="1:66" ht="15">
      <c r="A33" s="64" t="s">
        <v>222</v>
      </c>
      <c r="B33" s="64" t="s">
        <v>272</v>
      </c>
      <c r="C33" s="65" t="s">
        <v>1931</v>
      </c>
      <c r="D33" s="66">
        <v>3</v>
      </c>
      <c r="E33" s="67" t="s">
        <v>132</v>
      </c>
      <c r="F33" s="68">
        <v>32</v>
      </c>
      <c r="G33" s="65"/>
      <c r="H33" s="69"/>
      <c r="I33" s="70"/>
      <c r="J33" s="70"/>
      <c r="K33" s="34" t="s">
        <v>65</v>
      </c>
      <c r="L33" s="77">
        <v>33</v>
      </c>
      <c r="M33" s="77"/>
      <c r="N33" s="72"/>
      <c r="O33" s="79" t="s">
        <v>326</v>
      </c>
      <c r="P33" s="81">
        <v>43778.14741898148</v>
      </c>
      <c r="Q33" s="79" t="s">
        <v>341</v>
      </c>
      <c r="R33" s="79"/>
      <c r="S33" s="79"/>
      <c r="T33" s="79" t="s">
        <v>380</v>
      </c>
      <c r="U33" s="82" t="s">
        <v>403</v>
      </c>
      <c r="V33" s="82" t="s">
        <v>403</v>
      </c>
      <c r="W33" s="81">
        <v>43778.14741898148</v>
      </c>
      <c r="X33" s="85">
        <v>43778</v>
      </c>
      <c r="Y33" s="87" t="s">
        <v>450</v>
      </c>
      <c r="Z33" s="82" t="s">
        <v>493</v>
      </c>
      <c r="AA33" s="79"/>
      <c r="AB33" s="79"/>
      <c r="AC33" s="87" t="s">
        <v>536</v>
      </c>
      <c r="AD33" s="87" t="s">
        <v>569</v>
      </c>
      <c r="AE33" s="79" t="b">
        <v>0</v>
      </c>
      <c r="AF33" s="79">
        <v>8</v>
      </c>
      <c r="AG33" s="87" t="s">
        <v>581</v>
      </c>
      <c r="AH33" s="79" t="b">
        <v>0</v>
      </c>
      <c r="AI33" s="79" t="s">
        <v>592</v>
      </c>
      <c r="AJ33" s="79"/>
      <c r="AK33" s="87" t="s">
        <v>578</v>
      </c>
      <c r="AL33" s="79" t="b">
        <v>0</v>
      </c>
      <c r="AM33" s="79">
        <v>2</v>
      </c>
      <c r="AN33" s="87" t="s">
        <v>578</v>
      </c>
      <c r="AO33" s="79" t="s">
        <v>601</v>
      </c>
      <c r="AP33" s="79" t="b">
        <v>0</v>
      </c>
      <c r="AQ33" s="87" t="s">
        <v>569</v>
      </c>
      <c r="AR33" s="79" t="s">
        <v>176</v>
      </c>
      <c r="AS33" s="79">
        <v>0</v>
      </c>
      <c r="AT33" s="79">
        <v>0</v>
      </c>
      <c r="AU33" s="79"/>
      <c r="AV33" s="79"/>
      <c r="AW33" s="79"/>
      <c r="AX33" s="79"/>
      <c r="AY33" s="79"/>
      <c r="AZ33" s="79"/>
      <c r="BA33" s="79"/>
      <c r="BB33" s="79"/>
      <c r="BC33">
        <v>1</v>
      </c>
      <c r="BD33" s="78" t="str">
        <f>REPLACE(INDEX(GroupVertices[Group],MATCH(Edges[[#This Row],[Vertex 1]],GroupVertices[Vertex],0)),1,1,"")</f>
        <v>1</v>
      </c>
      <c r="BE33" s="78" t="str">
        <f>REPLACE(INDEX(GroupVertices[Group],MATCH(Edges[[#This Row],[Vertex 2]],GroupVertices[Vertex],0)),1,1,"")</f>
        <v>1</v>
      </c>
      <c r="BF33" s="48"/>
      <c r="BG33" s="49"/>
      <c r="BH33" s="48"/>
      <c r="BI33" s="49"/>
      <c r="BJ33" s="48"/>
      <c r="BK33" s="49"/>
      <c r="BL33" s="48"/>
      <c r="BM33" s="49"/>
      <c r="BN33" s="48"/>
    </row>
    <row r="34" spans="1:66" ht="15">
      <c r="A34" s="64" t="s">
        <v>222</v>
      </c>
      <c r="B34" s="64" t="s">
        <v>273</v>
      </c>
      <c r="C34" s="65" t="s">
        <v>1931</v>
      </c>
      <c r="D34" s="66">
        <v>3</v>
      </c>
      <c r="E34" s="67" t="s">
        <v>132</v>
      </c>
      <c r="F34" s="68">
        <v>32</v>
      </c>
      <c r="G34" s="65"/>
      <c r="H34" s="69"/>
      <c r="I34" s="70"/>
      <c r="J34" s="70"/>
      <c r="K34" s="34" t="s">
        <v>65</v>
      </c>
      <c r="L34" s="77">
        <v>34</v>
      </c>
      <c r="M34" s="77"/>
      <c r="N34" s="72"/>
      <c r="O34" s="79" t="s">
        <v>326</v>
      </c>
      <c r="P34" s="81">
        <v>43778.14741898148</v>
      </c>
      <c r="Q34" s="79" t="s">
        <v>341</v>
      </c>
      <c r="R34" s="79"/>
      <c r="S34" s="79"/>
      <c r="T34" s="79" t="s">
        <v>380</v>
      </c>
      <c r="U34" s="82" t="s">
        <v>403</v>
      </c>
      <c r="V34" s="82" t="s">
        <v>403</v>
      </c>
      <c r="W34" s="81">
        <v>43778.14741898148</v>
      </c>
      <c r="X34" s="85">
        <v>43778</v>
      </c>
      <c r="Y34" s="87" t="s">
        <v>450</v>
      </c>
      <c r="Z34" s="82" t="s">
        <v>493</v>
      </c>
      <c r="AA34" s="79"/>
      <c r="AB34" s="79"/>
      <c r="AC34" s="87" t="s">
        <v>536</v>
      </c>
      <c r="AD34" s="87" t="s">
        <v>569</v>
      </c>
      <c r="AE34" s="79" t="b">
        <v>0</v>
      </c>
      <c r="AF34" s="79">
        <v>8</v>
      </c>
      <c r="AG34" s="87" t="s">
        <v>581</v>
      </c>
      <c r="AH34" s="79" t="b">
        <v>0</v>
      </c>
      <c r="AI34" s="79" t="s">
        <v>592</v>
      </c>
      <c r="AJ34" s="79"/>
      <c r="AK34" s="87" t="s">
        <v>578</v>
      </c>
      <c r="AL34" s="79" t="b">
        <v>0</v>
      </c>
      <c r="AM34" s="79">
        <v>2</v>
      </c>
      <c r="AN34" s="87" t="s">
        <v>578</v>
      </c>
      <c r="AO34" s="79" t="s">
        <v>601</v>
      </c>
      <c r="AP34" s="79" t="b">
        <v>0</v>
      </c>
      <c r="AQ34" s="87" t="s">
        <v>569</v>
      </c>
      <c r="AR34" s="79" t="s">
        <v>176</v>
      </c>
      <c r="AS34" s="79">
        <v>0</v>
      </c>
      <c r="AT34" s="79">
        <v>0</v>
      </c>
      <c r="AU34" s="79"/>
      <c r="AV34" s="79"/>
      <c r="AW34" s="79"/>
      <c r="AX34" s="79"/>
      <c r="AY34" s="79"/>
      <c r="AZ34" s="79"/>
      <c r="BA34" s="79"/>
      <c r="BB34" s="79"/>
      <c r="BC34">
        <v>1</v>
      </c>
      <c r="BD34" s="78" t="str">
        <f>REPLACE(INDEX(GroupVertices[Group],MATCH(Edges[[#This Row],[Vertex 1]],GroupVertices[Vertex],0)),1,1,"")</f>
        <v>1</v>
      </c>
      <c r="BE34" s="78" t="str">
        <f>REPLACE(INDEX(GroupVertices[Group],MATCH(Edges[[#This Row],[Vertex 2]],GroupVertices[Vertex],0)),1,1,"")</f>
        <v>1</v>
      </c>
      <c r="BF34" s="48"/>
      <c r="BG34" s="49"/>
      <c r="BH34" s="48"/>
      <c r="BI34" s="49"/>
      <c r="BJ34" s="48"/>
      <c r="BK34" s="49"/>
      <c r="BL34" s="48"/>
      <c r="BM34" s="49"/>
      <c r="BN34" s="48"/>
    </row>
    <row r="35" spans="1:66" ht="15">
      <c r="A35" s="64" t="s">
        <v>222</v>
      </c>
      <c r="B35" s="64" t="s">
        <v>274</v>
      </c>
      <c r="C35" s="65" t="s">
        <v>1931</v>
      </c>
      <c r="D35" s="66">
        <v>3</v>
      </c>
      <c r="E35" s="67" t="s">
        <v>132</v>
      </c>
      <c r="F35" s="68">
        <v>32</v>
      </c>
      <c r="G35" s="65"/>
      <c r="H35" s="69"/>
      <c r="I35" s="70"/>
      <c r="J35" s="70"/>
      <c r="K35" s="34" t="s">
        <v>65</v>
      </c>
      <c r="L35" s="77">
        <v>35</v>
      </c>
      <c r="M35" s="77"/>
      <c r="N35" s="72"/>
      <c r="O35" s="79" t="s">
        <v>326</v>
      </c>
      <c r="P35" s="81">
        <v>43778.14741898148</v>
      </c>
      <c r="Q35" s="79" t="s">
        <v>341</v>
      </c>
      <c r="R35" s="79"/>
      <c r="S35" s="79"/>
      <c r="T35" s="79" t="s">
        <v>380</v>
      </c>
      <c r="U35" s="82" t="s">
        <v>403</v>
      </c>
      <c r="V35" s="82" t="s">
        <v>403</v>
      </c>
      <c r="W35" s="81">
        <v>43778.14741898148</v>
      </c>
      <c r="X35" s="85">
        <v>43778</v>
      </c>
      <c r="Y35" s="87" t="s">
        <v>450</v>
      </c>
      <c r="Z35" s="82" t="s">
        <v>493</v>
      </c>
      <c r="AA35" s="79"/>
      <c r="AB35" s="79"/>
      <c r="AC35" s="87" t="s">
        <v>536</v>
      </c>
      <c r="AD35" s="87" t="s">
        <v>569</v>
      </c>
      <c r="AE35" s="79" t="b">
        <v>0</v>
      </c>
      <c r="AF35" s="79">
        <v>8</v>
      </c>
      <c r="AG35" s="87" t="s">
        <v>581</v>
      </c>
      <c r="AH35" s="79" t="b">
        <v>0</v>
      </c>
      <c r="AI35" s="79" t="s">
        <v>592</v>
      </c>
      <c r="AJ35" s="79"/>
      <c r="AK35" s="87" t="s">
        <v>578</v>
      </c>
      <c r="AL35" s="79" t="b">
        <v>0</v>
      </c>
      <c r="AM35" s="79">
        <v>2</v>
      </c>
      <c r="AN35" s="87" t="s">
        <v>578</v>
      </c>
      <c r="AO35" s="79" t="s">
        <v>601</v>
      </c>
      <c r="AP35" s="79" t="b">
        <v>0</v>
      </c>
      <c r="AQ35" s="87" t="s">
        <v>569</v>
      </c>
      <c r="AR35" s="79" t="s">
        <v>176</v>
      </c>
      <c r="AS35" s="79">
        <v>0</v>
      </c>
      <c r="AT35" s="79">
        <v>0</v>
      </c>
      <c r="AU35" s="79"/>
      <c r="AV35" s="79"/>
      <c r="AW35" s="79"/>
      <c r="AX35" s="79"/>
      <c r="AY35" s="79"/>
      <c r="AZ35" s="79"/>
      <c r="BA35" s="79"/>
      <c r="BB35" s="79"/>
      <c r="BC35">
        <v>1</v>
      </c>
      <c r="BD35" s="78" t="str">
        <f>REPLACE(INDEX(GroupVertices[Group],MATCH(Edges[[#This Row],[Vertex 1]],GroupVertices[Vertex],0)),1,1,"")</f>
        <v>1</v>
      </c>
      <c r="BE35" s="78" t="str">
        <f>REPLACE(INDEX(GroupVertices[Group],MATCH(Edges[[#This Row],[Vertex 2]],GroupVertices[Vertex],0)),1,1,"")</f>
        <v>1</v>
      </c>
      <c r="BF35" s="48"/>
      <c r="BG35" s="49"/>
      <c r="BH35" s="48"/>
      <c r="BI35" s="49"/>
      <c r="BJ35" s="48"/>
      <c r="BK35" s="49"/>
      <c r="BL35" s="48"/>
      <c r="BM35" s="49"/>
      <c r="BN35" s="48"/>
    </row>
    <row r="36" spans="1:66" ht="15">
      <c r="A36" s="64" t="s">
        <v>222</v>
      </c>
      <c r="B36" s="64" t="s">
        <v>275</v>
      </c>
      <c r="C36" s="65" t="s">
        <v>1931</v>
      </c>
      <c r="D36" s="66">
        <v>3</v>
      </c>
      <c r="E36" s="67" t="s">
        <v>132</v>
      </c>
      <c r="F36" s="68">
        <v>32</v>
      </c>
      <c r="G36" s="65"/>
      <c r="H36" s="69"/>
      <c r="I36" s="70"/>
      <c r="J36" s="70"/>
      <c r="K36" s="34" t="s">
        <v>65</v>
      </c>
      <c r="L36" s="77">
        <v>36</v>
      </c>
      <c r="M36" s="77"/>
      <c r="N36" s="72"/>
      <c r="O36" s="79" t="s">
        <v>326</v>
      </c>
      <c r="P36" s="81">
        <v>43778.14741898148</v>
      </c>
      <c r="Q36" s="79" t="s">
        <v>341</v>
      </c>
      <c r="R36" s="79"/>
      <c r="S36" s="79"/>
      <c r="T36" s="79" t="s">
        <v>380</v>
      </c>
      <c r="U36" s="82" t="s">
        <v>403</v>
      </c>
      <c r="V36" s="82" t="s">
        <v>403</v>
      </c>
      <c r="W36" s="81">
        <v>43778.14741898148</v>
      </c>
      <c r="X36" s="85">
        <v>43778</v>
      </c>
      <c r="Y36" s="87" t="s">
        <v>450</v>
      </c>
      <c r="Z36" s="82" t="s">
        <v>493</v>
      </c>
      <c r="AA36" s="79"/>
      <c r="AB36" s="79"/>
      <c r="AC36" s="87" t="s">
        <v>536</v>
      </c>
      <c r="AD36" s="87" t="s">
        <v>569</v>
      </c>
      <c r="AE36" s="79" t="b">
        <v>0</v>
      </c>
      <c r="AF36" s="79">
        <v>8</v>
      </c>
      <c r="AG36" s="87" t="s">
        <v>581</v>
      </c>
      <c r="AH36" s="79" t="b">
        <v>0</v>
      </c>
      <c r="AI36" s="79" t="s">
        <v>592</v>
      </c>
      <c r="AJ36" s="79"/>
      <c r="AK36" s="87" t="s">
        <v>578</v>
      </c>
      <c r="AL36" s="79" t="b">
        <v>0</v>
      </c>
      <c r="AM36" s="79">
        <v>2</v>
      </c>
      <c r="AN36" s="87" t="s">
        <v>578</v>
      </c>
      <c r="AO36" s="79" t="s">
        <v>601</v>
      </c>
      <c r="AP36" s="79" t="b">
        <v>0</v>
      </c>
      <c r="AQ36" s="87" t="s">
        <v>569</v>
      </c>
      <c r="AR36" s="79" t="s">
        <v>176</v>
      </c>
      <c r="AS36" s="79">
        <v>0</v>
      </c>
      <c r="AT36" s="79">
        <v>0</v>
      </c>
      <c r="AU36" s="79"/>
      <c r="AV36" s="79"/>
      <c r="AW36" s="79"/>
      <c r="AX36" s="79"/>
      <c r="AY36" s="79"/>
      <c r="AZ36" s="79"/>
      <c r="BA36" s="79"/>
      <c r="BB36" s="79"/>
      <c r="BC36">
        <v>1</v>
      </c>
      <c r="BD36" s="78" t="str">
        <f>REPLACE(INDEX(GroupVertices[Group],MATCH(Edges[[#This Row],[Vertex 1]],GroupVertices[Vertex],0)),1,1,"")</f>
        <v>1</v>
      </c>
      <c r="BE36" s="78" t="str">
        <f>REPLACE(INDEX(GroupVertices[Group],MATCH(Edges[[#This Row],[Vertex 2]],GroupVertices[Vertex],0)),1,1,"")</f>
        <v>1</v>
      </c>
      <c r="BF36" s="48"/>
      <c r="BG36" s="49"/>
      <c r="BH36" s="48"/>
      <c r="BI36" s="49"/>
      <c r="BJ36" s="48"/>
      <c r="BK36" s="49"/>
      <c r="BL36" s="48"/>
      <c r="BM36" s="49"/>
      <c r="BN36" s="48"/>
    </row>
    <row r="37" spans="1:66" ht="15">
      <c r="A37" s="64" t="s">
        <v>222</v>
      </c>
      <c r="B37" s="64" t="s">
        <v>276</v>
      </c>
      <c r="C37" s="65" t="s">
        <v>1931</v>
      </c>
      <c r="D37" s="66">
        <v>3</v>
      </c>
      <c r="E37" s="67" t="s">
        <v>132</v>
      </c>
      <c r="F37" s="68">
        <v>32</v>
      </c>
      <c r="G37" s="65"/>
      <c r="H37" s="69"/>
      <c r="I37" s="70"/>
      <c r="J37" s="70"/>
      <c r="K37" s="34" t="s">
        <v>65</v>
      </c>
      <c r="L37" s="77">
        <v>37</v>
      </c>
      <c r="M37" s="77"/>
      <c r="N37" s="72"/>
      <c r="O37" s="79" t="s">
        <v>326</v>
      </c>
      <c r="P37" s="81">
        <v>43778.14741898148</v>
      </c>
      <c r="Q37" s="79" t="s">
        <v>341</v>
      </c>
      <c r="R37" s="79"/>
      <c r="S37" s="79"/>
      <c r="T37" s="79" t="s">
        <v>380</v>
      </c>
      <c r="U37" s="82" t="s">
        <v>403</v>
      </c>
      <c r="V37" s="82" t="s">
        <v>403</v>
      </c>
      <c r="W37" s="81">
        <v>43778.14741898148</v>
      </c>
      <c r="X37" s="85">
        <v>43778</v>
      </c>
      <c r="Y37" s="87" t="s">
        <v>450</v>
      </c>
      <c r="Z37" s="82" t="s">
        <v>493</v>
      </c>
      <c r="AA37" s="79"/>
      <c r="AB37" s="79"/>
      <c r="AC37" s="87" t="s">
        <v>536</v>
      </c>
      <c r="AD37" s="87" t="s">
        <v>569</v>
      </c>
      <c r="AE37" s="79" t="b">
        <v>0</v>
      </c>
      <c r="AF37" s="79">
        <v>8</v>
      </c>
      <c r="AG37" s="87" t="s">
        <v>581</v>
      </c>
      <c r="AH37" s="79" t="b">
        <v>0</v>
      </c>
      <c r="AI37" s="79" t="s">
        <v>592</v>
      </c>
      <c r="AJ37" s="79"/>
      <c r="AK37" s="87" t="s">
        <v>578</v>
      </c>
      <c r="AL37" s="79" t="b">
        <v>0</v>
      </c>
      <c r="AM37" s="79">
        <v>2</v>
      </c>
      <c r="AN37" s="87" t="s">
        <v>578</v>
      </c>
      <c r="AO37" s="79" t="s">
        <v>601</v>
      </c>
      <c r="AP37" s="79" t="b">
        <v>0</v>
      </c>
      <c r="AQ37" s="87" t="s">
        <v>569</v>
      </c>
      <c r="AR37" s="79" t="s">
        <v>176</v>
      </c>
      <c r="AS37" s="79">
        <v>0</v>
      </c>
      <c r="AT37" s="79">
        <v>0</v>
      </c>
      <c r="AU37" s="79"/>
      <c r="AV37" s="79"/>
      <c r="AW37" s="79"/>
      <c r="AX37" s="79"/>
      <c r="AY37" s="79"/>
      <c r="AZ37" s="79"/>
      <c r="BA37" s="79"/>
      <c r="BB37" s="79"/>
      <c r="BC37">
        <v>1</v>
      </c>
      <c r="BD37" s="78" t="str">
        <f>REPLACE(INDEX(GroupVertices[Group],MATCH(Edges[[#This Row],[Vertex 1]],GroupVertices[Vertex],0)),1,1,"")</f>
        <v>1</v>
      </c>
      <c r="BE37" s="78" t="str">
        <f>REPLACE(INDEX(GroupVertices[Group],MATCH(Edges[[#This Row],[Vertex 2]],GroupVertices[Vertex],0)),1,1,"")</f>
        <v>1</v>
      </c>
      <c r="BF37" s="48"/>
      <c r="BG37" s="49"/>
      <c r="BH37" s="48"/>
      <c r="BI37" s="49"/>
      <c r="BJ37" s="48"/>
      <c r="BK37" s="49"/>
      <c r="BL37" s="48"/>
      <c r="BM37" s="49"/>
      <c r="BN37" s="48"/>
    </row>
    <row r="38" spans="1:66" ht="15">
      <c r="A38" s="64" t="s">
        <v>222</v>
      </c>
      <c r="B38" s="64" t="s">
        <v>277</v>
      </c>
      <c r="C38" s="65" t="s">
        <v>1931</v>
      </c>
      <c r="D38" s="66">
        <v>3</v>
      </c>
      <c r="E38" s="67" t="s">
        <v>132</v>
      </c>
      <c r="F38" s="68">
        <v>32</v>
      </c>
      <c r="G38" s="65"/>
      <c r="H38" s="69"/>
      <c r="I38" s="70"/>
      <c r="J38" s="70"/>
      <c r="K38" s="34" t="s">
        <v>65</v>
      </c>
      <c r="L38" s="77">
        <v>38</v>
      </c>
      <c r="M38" s="77"/>
      <c r="N38" s="72"/>
      <c r="O38" s="79" t="s">
        <v>326</v>
      </c>
      <c r="P38" s="81">
        <v>43778.14741898148</v>
      </c>
      <c r="Q38" s="79" t="s">
        <v>341</v>
      </c>
      <c r="R38" s="79"/>
      <c r="S38" s="79"/>
      <c r="T38" s="79" t="s">
        <v>380</v>
      </c>
      <c r="U38" s="82" t="s">
        <v>403</v>
      </c>
      <c r="V38" s="82" t="s">
        <v>403</v>
      </c>
      <c r="W38" s="81">
        <v>43778.14741898148</v>
      </c>
      <c r="X38" s="85">
        <v>43778</v>
      </c>
      <c r="Y38" s="87" t="s">
        <v>450</v>
      </c>
      <c r="Z38" s="82" t="s">
        <v>493</v>
      </c>
      <c r="AA38" s="79"/>
      <c r="AB38" s="79"/>
      <c r="AC38" s="87" t="s">
        <v>536</v>
      </c>
      <c r="AD38" s="87" t="s">
        <v>569</v>
      </c>
      <c r="AE38" s="79" t="b">
        <v>0</v>
      </c>
      <c r="AF38" s="79">
        <v>8</v>
      </c>
      <c r="AG38" s="87" t="s">
        <v>581</v>
      </c>
      <c r="AH38" s="79" t="b">
        <v>0</v>
      </c>
      <c r="AI38" s="79" t="s">
        <v>592</v>
      </c>
      <c r="AJ38" s="79"/>
      <c r="AK38" s="87" t="s">
        <v>578</v>
      </c>
      <c r="AL38" s="79" t="b">
        <v>0</v>
      </c>
      <c r="AM38" s="79">
        <v>2</v>
      </c>
      <c r="AN38" s="87" t="s">
        <v>578</v>
      </c>
      <c r="AO38" s="79" t="s">
        <v>601</v>
      </c>
      <c r="AP38" s="79" t="b">
        <v>0</v>
      </c>
      <c r="AQ38" s="87" t="s">
        <v>569</v>
      </c>
      <c r="AR38" s="79" t="s">
        <v>176</v>
      </c>
      <c r="AS38" s="79">
        <v>0</v>
      </c>
      <c r="AT38" s="79">
        <v>0</v>
      </c>
      <c r="AU38" s="79"/>
      <c r="AV38" s="79"/>
      <c r="AW38" s="79"/>
      <c r="AX38" s="79"/>
      <c r="AY38" s="79"/>
      <c r="AZ38" s="79"/>
      <c r="BA38" s="79"/>
      <c r="BB38" s="79"/>
      <c r="BC38">
        <v>1</v>
      </c>
      <c r="BD38" s="78" t="str">
        <f>REPLACE(INDEX(GroupVertices[Group],MATCH(Edges[[#This Row],[Vertex 1]],GroupVertices[Vertex],0)),1,1,"")</f>
        <v>1</v>
      </c>
      <c r="BE38" s="78" t="str">
        <f>REPLACE(INDEX(GroupVertices[Group],MATCH(Edges[[#This Row],[Vertex 2]],GroupVertices[Vertex],0)),1,1,"")</f>
        <v>1</v>
      </c>
      <c r="BF38" s="48"/>
      <c r="BG38" s="49"/>
      <c r="BH38" s="48"/>
      <c r="BI38" s="49"/>
      <c r="BJ38" s="48"/>
      <c r="BK38" s="49"/>
      <c r="BL38" s="48"/>
      <c r="BM38" s="49"/>
      <c r="BN38" s="48"/>
    </row>
    <row r="39" spans="1:66" ht="15">
      <c r="A39" s="64" t="s">
        <v>222</v>
      </c>
      <c r="B39" s="64" t="s">
        <v>278</v>
      </c>
      <c r="C39" s="65" t="s">
        <v>1931</v>
      </c>
      <c r="D39" s="66">
        <v>3</v>
      </c>
      <c r="E39" s="67" t="s">
        <v>132</v>
      </c>
      <c r="F39" s="68">
        <v>32</v>
      </c>
      <c r="G39" s="65"/>
      <c r="H39" s="69"/>
      <c r="I39" s="70"/>
      <c r="J39" s="70"/>
      <c r="K39" s="34" t="s">
        <v>65</v>
      </c>
      <c r="L39" s="77">
        <v>39</v>
      </c>
      <c r="M39" s="77"/>
      <c r="N39" s="72"/>
      <c r="O39" s="79" t="s">
        <v>326</v>
      </c>
      <c r="P39" s="81">
        <v>43778.14741898148</v>
      </c>
      <c r="Q39" s="79" t="s">
        <v>341</v>
      </c>
      <c r="R39" s="79"/>
      <c r="S39" s="79"/>
      <c r="T39" s="79" t="s">
        <v>380</v>
      </c>
      <c r="U39" s="82" t="s">
        <v>403</v>
      </c>
      <c r="V39" s="82" t="s">
        <v>403</v>
      </c>
      <c r="W39" s="81">
        <v>43778.14741898148</v>
      </c>
      <c r="X39" s="85">
        <v>43778</v>
      </c>
      <c r="Y39" s="87" t="s">
        <v>450</v>
      </c>
      <c r="Z39" s="82" t="s">
        <v>493</v>
      </c>
      <c r="AA39" s="79"/>
      <c r="AB39" s="79"/>
      <c r="AC39" s="87" t="s">
        <v>536</v>
      </c>
      <c r="AD39" s="87" t="s">
        <v>569</v>
      </c>
      <c r="AE39" s="79" t="b">
        <v>0</v>
      </c>
      <c r="AF39" s="79">
        <v>8</v>
      </c>
      <c r="AG39" s="87" t="s">
        <v>581</v>
      </c>
      <c r="AH39" s="79" t="b">
        <v>0</v>
      </c>
      <c r="AI39" s="79" t="s">
        <v>592</v>
      </c>
      <c r="AJ39" s="79"/>
      <c r="AK39" s="87" t="s">
        <v>578</v>
      </c>
      <c r="AL39" s="79" t="b">
        <v>0</v>
      </c>
      <c r="AM39" s="79">
        <v>2</v>
      </c>
      <c r="AN39" s="87" t="s">
        <v>578</v>
      </c>
      <c r="AO39" s="79" t="s">
        <v>601</v>
      </c>
      <c r="AP39" s="79" t="b">
        <v>0</v>
      </c>
      <c r="AQ39" s="87" t="s">
        <v>569</v>
      </c>
      <c r="AR39" s="79" t="s">
        <v>176</v>
      </c>
      <c r="AS39" s="79">
        <v>0</v>
      </c>
      <c r="AT39" s="79">
        <v>0</v>
      </c>
      <c r="AU39" s="79"/>
      <c r="AV39" s="79"/>
      <c r="AW39" s="79"/>
      <c r="AX39" s="79"/>
      <c r="AY39" s="79"/>
      <c r="AZ39" s="79"/>
      <c r="BA39" s="79"/>
      <c r="BB39" s="79"/>
      <c r="BC39">
        <v>1</v>
      </c>
      <c r="BD39" s="78" t="str">
        <f>REPLACE(INDEX(GroupVertices[Group],MATCH(Edges[[#This Row],[Vertex 1]],GroupVertices[Vertex],0)),1,1,"")</f>
        <v>1</v>
      </c>
      <c r="BE39" s="78" t="str">
        <f>REPLACE(INDEX(GroupVertices[Group],MATCH(Edges[[#This Row],[Vertex 2]],GroupVertices[Vertex],0)),1,1,"")</f>
        <v>1</v>
      </c>
      <c r="BF39" s="48"/>
      <c r="BG39" s="49"/>
      <c r="BH39" s="48"/>
      <c r="BI39" s="49"/>
      <c r="BJ39" s="48"/>
      <c r="BK39" s="49"/>
      <c r="BL39" s="48"/>
      <c r="BM39" s="49"/>
      <c r="BN39" s="48"/>
    </row>
    <row r="40" spans="1:66" ht="15">
      <c r="A40" s="64" t="s">
        <v>222</v>
      </c>
      <c r="B40" s="64" t="s">
        <v>279</v>
      </c>
      <c r="C40" s="65" t="s">
        <v>1931</v>
      </c>
      <c r="D40" s="66">
        <v>3</v>
      </c>
      <c r="E40" s="67" t="s">
        <v>132</v>
      </c>
      <c r="F40" s="68">
        <v>32</v>
      </c>
      <c r="G40" s="65"/>
      <c r="H40" s="69"/>
      <c r="I40" s="70"/>
      <c r="J40" s="70"/>
      <c r="K40" s="34" t="s">
        <v>65</v>
      </c>
      <c r="L40" s="77">
        <v>40</v>
      </c>
      <c r="M40" s="77"/>
      <c r="N40" s="72"/>
      <c r="O40" s="79" t="s">
        <v>326</v>
      </c>
      <c r="P40" s="81">
        <v>43778.14741898148</v>
      </c>
      <c r="Q40" s="79" t="s">
        <v>341</v>
      </c>
      <c r="R40" s="79"/>
      <c r="S40" s="79"/>
      <c r="T40" s="79" t="s">
        <v>380</v>
      </c>
      <c r="U40" s="82" t="s">
        <v>403</v>
      </c>
      <c r="V40" s="82" t="s">
        <v>403</v>
      </c>
      <c r="W40" s="81">
        <v>43778.14741898148</v>
      </c>
      <c r="X40" s="85">
        <v>43778</v>
      </c>
      <c r="Y40" s="87" t="s">
        <v>450</v>
      </c>
      <c r="Z40" s="82" t="s">
        <v>493</v>
      </c>
      <c r="AA40" s="79"/>
      <c r="AB40" s="79"/>
      <c r="AC40" s="87" t="s">
        <v>536</v>
      </c>
      <c r="AD40" s="87" t="s">
        <v>569</v>
      </c>
      <c r="AE40" s="79" t="b">
        <v>0</v>
      </c>
      <c r="AF40" s="79">
        <v>8</v>
      </c>
      <c r="AG40" s="87" t="s">
        <v>581</v>
      </c>
      <c r="AH40" s="79" t="b">
        <v>0</v>
      </c>
      <c r="AI40" s="79" t="s">
        <v>592</v>
      </c>
      <c r="AJ40" s="79"/>
      <c r="AK40" s="87" t="s">
        <v>578</v>
      </c>
      <c r="AL40" s="79" t="b">
        <v>0</v>
      </c>
      <c r="AM40" s="79">
        <v>2</v>
      </c>
      <c r="AN40" s="87" t="s">
        <v>578</v>
      </c>
      <c r="AO40" s="79" t="s">
        <v>601</v>
      </c>
      <c r="AP40" s="79" t="b">
        <v>0</v>
      </c>
      <c r="AQ40" s="87" t="s">
        <v>569</v>
      </c>
      <c r="AR40" s="79" t="s">
        <v>176</v>
      </c>
      <c r="AS40" s="79">
        <v>0</v>
      </c>
      <c r="AT40" s="79">
        <v>0</v>
      </c>
      <c r="AU40" s="79"/>
      <c r="AV40" s="79"/>
      <c r="AW40" s="79"/>
      <c r="AX40" s="79"/>
      <c r="AY40" s="79"/>
      <c r="AZ40" s="79"/>
      <c r="BA40" s="79"/>
      <c r="BB40" s="79"/>
      <c r="BC40">
        <v>1</v>
      </c>
      <c r="BD40" s="78" t="str">
        <f>REPLACE(INDEX(GroupVertices[Group],MATCH(Edges[[#This Row],[Vertex 1]],GroupVertices[Vertex],0)),1,1,"")</f>
        <v>1</v>
      </c>
      <c r="BE40" s="78" t="str">
        <f>REPLACE(INDEX(GroupVertices[Group],MATCH(Edges[[#This Row],[Vertex 2]],GroupVertices[Vertex],0)),1,1,"")</f>
        <v>1</v>
      </c>
      <c r="BF40" s="48"/>
      <c r="BG40" s="49"/>
      <c r="BH40" s="48"/>
      <c r="BI40" s="49"/>
      <c r="BJ40" s="48"/>
      <c r="BK40" s="49"/>
      <c r="BL40" s="48"/>
      <c r="BM40" s="49"/>
      <c r="BN40" s="48"/>
    </row>
    <row r="41" spans="1:66" ht="15">
      <c r="A41" s="64" t="s">
        <v>222</v>
      </c>
      <c r="B41" s="64" t="s">
        <v>280</v>
      </c>
      <c r="C41" s="65" t="s">
        <v>1931</v>
      </c>
      <c r="D41" s="66">
        <v>3</v>
      </c>
      <c r="E41" s="67" t="s">
        <v>132</v>
      </c>
      <c r="F41" s="68">
        <v>32</v>
      </c>
      <c r="G41" s="65"/>
      <c r="H41" s="69"/>
      <c r="I41" s="70"/>
      <c r="J41" s="70"/>
      <c r="K41" s="34" t="s">
        <v>65</v>
      </c>
      <c r="L41" s="77">
        <v>41</v>
      </c>
      <c r="M41" s="77"/>
      <c r="N41" s="72"/>
      <c r="O41" s="79" t="s">
        <v>326</v>
      </c>
      <c r="P41" s="81">
        <v>43778.14741898148</v>
      </c>
      <c r="Q41" s="79" t="s">
        <v>341</v>
      </c>
      <c r="R41" s="79"/>
      <c r="S41" s="79"/>
      <c r="T41" s="79" t="s">
        <v>380</v>
      </c>
      <c r="U41" s="82" t="s">
        <v>403</v>
      </c>
      <c r="V41" s="82" t="s">
        <v>403</v>
      </c>
      <c r="W41" s="81">
        <v>43778.14741898148</v>
      </c>
      <c r="X41" s="85">
        <v>43778</v>
      </c>
      <c r="Y41" s="87" t="s">
        <v>450</v>
      </c>
      <c r="Z41" s="82" t="s">
        <v>493</v>
      </c>
      <c r="AA41" s="79"/>
      <c r="AB41" s="79"/>
      <c r="AC41" s="87" t="s">
        <v>536</v>
      </c>
      <c r="AD41" s="87" t="s">
        <v>569</v>
      </c>
      <c r="AE41" s="79" t="b">
        <v>0</v>
      </c>
      <c r="AF41" s="79">
        <v>8</v>
      </c>
      <c r="AG41" s="87" t="s">
        <v>581</v>
      </c>
      <c r="AH41" s="79" t="b">
        <v>0</v>
      </c>
      <c r="AI41" s="79" t="s">
        <v>592</v>
      </c>
      <c r="AJ41" s="79"/>
      <c r="AK41" s="87" t="s">
        <v>578</v>
      </c>
      <c r="AL41" s="79" t="b">
        <v>0</v>
      </c>
      <c r="AM41" s="79">
        <v>2</v>
      </c>
      <c r="AN41" s="87" t="s">
        <v>578</v>
      </c>
      <c r="AO41" s="79" t="s">
        <v>601</v>
      </c>
      <c r="AP41" s="79" t="b">
        <v>0</v>
      </c>
      <c r="AQ41" s="87" t="s">
        <v>569</v>
      </c>
      <c r="AR41" s="79" t="s">
        <v>176</v>
      </c>
      <c r="AS41" s="79">
        <v>0</v>
      </c>
      <c r="AT41" s="79">
        <v>0</v>
      </c>
      <c r="AU41" s="79"/>
      <c r="AV41" s="79"/>
      <c r="AW41" s="79"/>
      <c r="AX41" s="79"/>
      <c r="AY41" s="79"/>
      <c r="AZ41" s="79"/>
      <c r="BA41" s="79"/>
      <c r="BB41" s="79"/>
      <c r="BC41">
        <v>1</v>
      </c>
      <c r="BD41" s="78" t="str">
        <f>REPLACE(INDEX(GroupVertices[Group],MATCH(Edges[[#This Row],[Vertex 1]],GroupVertices[Vertex],0)),1,1,"")</f>
        <v>1</v>
      </c>
      <c r="BE41" s="78" t="str">
        <f>REPLACE(INDEX(GroupVertices[Group],MATCH(Edges[[#This Row],[Vertex 2]],GroupVertices[Vertex],0)),1,1,"")</f>
        <v>1</v>
      </c>
      <c r="BF41" s="48"/>
      <c r="BG41" s="49"/>
      <c r="BH41" s="48"/>
      <c r="BI41" s="49"/>
      <c r="BJ41" s="48"/>
      <c r="BK41" s="49"/>
      <c r="BL41" s="48"/>
      <c r="BM41" s="49"/>
      <c r="BN41" s="48"/>
    </row>
    <row r="42" spans="1:66" ht="15">
      <c r="A42" s="64" t="s">
        <v>222</v>
      </c>
      <c r="B42" s="64" t="s">
        <v>281</v>
      </c>
      <c r="C42" s="65" t="s">
        <v>1931</v>
      </c>
      <c r="D42" s="66">
        <v>3</v>
      </c>
      <c r="E42" s="67" t="s">
        <v>132</v>
      </c>
      <c r="F42" s="68">
        <v>32</v>
      </c>
      <c r="G42" s="65"/>
      <c r="H42" s="69"/>
      <c r="I42" s="70"/>
      <c r="J42" s="70"/>
      <c r="K42" s="34" t="s">
        <v>65</v>
      </c>
      <c r="L42" s="77">
        <v>42</v>
      </c>
      <c r="M42" s="77"/>
      <c r="N42" s="72"/>
      <c r="O42" s="79" t="s">
        <v>326</v>
      </c>
      <c r="P42" s="81">
        <v>43778.14741898148</v>
      </c>
      <c r="Q42" s="79" t="s">
        <v>341</v>
      </c>
      <c r="R42" s="79"/>
      <c r="S42" s="79"/>
      <c r="T42" s="79" t="s">
        <v>380</v>
      </c>
      <c r="U42" s="82" t="s">
        <v>403</v>
      </c>
      <c r="V42" s="82" t="s">
        <v>403</v>
      </c>
      <c r="W42" s="81">
        <v>43778.14741898148</v>
      </c>
      <c r="X42" s="85">
        <v>43778</v>
      </c>
      <c r="Y42" s="87" t="s">
        <v>450</v>
      </c>
      <c r="Z42" s="82" t="s">
        <v>493</v>
      </c>
      <c r="AA42" s="79"/>
      <c r="AB42" s="79"/>
      <c r="AC42" s="87" t="s">
        <v>536</v>
      </c>
      <c r="AD42" s="87" t="s">
        <v>569</v>
      </c>
      <c r="AE42" s="79" t="b">
        <v>0</v>
      </c>
      <c r="AF42" s="79">
        <v>8</v>
      </c>
      <c r="AG42" s="87" t="s">
        <v>581</v>
      </c>
      <c r="AH42" s="79" t="b">
        <v>0</v>
      </c>
      <c r="AI42" s="79" t="s">
        <v>592</v>
      </c>
      <c r="AJ42" s="79"/>
      <c r="AK42" s="87" t="s">
        <v>578</v>
      </c>
      <c r="AL42" s="79" t="b">
        <v>0</v>
      </c>
      <c r="AM42" s="79">
        <v>2</v>
      </c>
      <c r="AN42" s="87" t="s">
        <v>578</v>
      </c>
      <c r="AO42" s="79" t="s">
        <v>601</v>
      </c>
      <c r="AP42" s="79" t="b">
        <v>0</v>
      </c>
      <c r="AQ42" s="87" t="s">
        <v>569</v>
      </c>
      <c r="AR42" s="79" t="s">
        <v>176</v>
      </c>
      <c r="AS42" s="79">
        <v>0</v>
      </c>
      <c r="AT42" s="79">
        <v>0</v>
      </c>
      <c r="AU42" s="79"/>
      <c r="AV42" s="79"/>
      <c r="AW42" s="79"/>
      <c r="AX42" s="79"/>
      <c r="AY42" s="79"/>
      <c r="AZ42" s="79"/>
      <c r="BA42" s="79"/>
      <c r="BB42" s="79"/>
      <c r="BC42">
        <v>1</v>
      </c>
      <c r="BD42" s="78" t="str">
        <f>REPLACE(INDEX(GroupVertices[Group],MATCH(Edges[[#This Row],[Vertex 1]],GroupVertices[Vertex],0)),1,1,"")</f>
        <v>1</v>
      </c>
      <c r="BE42" s="78" t="str">
        <f>REPLACE(INDEX(GroupVertices[Group],MATCH(Edges[[#This Row],[Vertex 2]],GroupVertices[Vertex],0)),1,1,"")</f>
        <v>1</v>
      </c>
      <c r="BF42" s="48"/>
      <c r="BG42" s="49"/>
      <c r="BH42" s="48"/>
      <c r="BI42" s="49"/>
      <c r="BJ42" s="48"/>
      <c r="BK42" s="49"/>
      <c r="BL42" s="48"/>
      <c r="BM42" s="49"/>
      <c r="BN42" s="48"/>
    </row>
    <row r="43" spans="1:66" ht="15">
      <c r="A43" s="64" t="s">
        <v>222</v>
      </c>
      <c r="B43" s="64" t="s">
        <v>282</v>
      </c>
      <c r="C43" s="65" t="s">
        <v>1931</v>
      </c>
      <c r="D43" s="66">
        <v>3</v>
      </c>
      <c r="E43" s="67" t="s">
        <v>132</v>
      </c>
      <c r="F43" s="68">
        <v>32</v>
      </c>
      <c r="G43" s="65"/>
      <c r="H43" s="69"/>
      <c r="I43" s="70"/>
      <c r="J43" s="70"/>
      <c r="K43" s="34" t="s">
        <v>65</v>
      </c>
      <c r="L43" s="77">
        <v>43</v>
      </c>
      <c r="M43" s="77"/>
      <c r="N43" s="72"/>
      <c r="O43" s="79" t="s">
        <v>326</v>
      </c>
      <c r="P43" s="81">
        <v>43778.14741898148</v>
      </c>
      <c r="Q43" s="79" t="s">
        <v>341</v>
      </c>
      <c r="R43" s="79"/>
      <c r="S43" s="79"/>
      <c r="T43" s="79" t="s">
        <v>380</v>
      </c>
      <c r="U43" s="82" t="s">
        <v>403</v>
      </c>
      <c r="V43" s="82" t="s">
        <v>403</v>
      </c>
      <c r="W43" s="81">
        <v>43778.14741898148</v>
      </c>
      <c r="X43" s="85">
        <v>43778</v>
      </c>
      <c r="Y43" s="87" t="s">
        <v>450</v>
      </c>
      <c r="Z43" s="82" t="s">
        <v>493</v>
      </c>
      <c r="AA43" s="79"/>
      <c r="AB43" s="79"/>
      <c r="AC43" s="87" t="s">
        <v>536</v>
      </c>
      <c r="AD43" s="87" t="s">
        <v>569</v>
      </c>
      <c r="AE43" s="79" t="b">
        <v>0</v>
      </c>
      <c r="AF43" s="79">
        <v>8</v>
      </c>
      <c r="AG43" s="87" t="s">
        <v>581</v>
      </c>
      <c r="AH43" s="79" t="b">
        <v>0</v>
      </c>
      <c r="AI43" s="79" t="s">
        <v>592</v>
      </c>
      <c r="AJ43" s="79"/>
      <c r="AK43" s="87" t="s">
        <v>578</v>
      </c>
      <c r="AL43" s="79" t="b">
        <v>0</v>
      </c>
      <c r="AM43" s="79">
        <v>2</v>
      </c>
      <c r="AN43" s="87" t="s">
        <v>578</v>
      </c>
      <c r="AO43" s="79" t="s">
        <v>601</v>
      </c>
      <c r="AP43" s="79" t="b">
        <v>0</v>
      </c>
      <c r="AQ43" s="87" t="s">
        <v>569</v>
      </c>
      <c r="AR43" s="79" t="s">
        <v>176</v>
      </c>
      <c r="AS43" s="79">
        <v>0</v>
      </c>
      <c r="AT43" s="79">
        <v>0</v>
      </c>
      <c r="AU43" s="79"/>
      <c r="AV43" s="79"/>
      <c r="AW43" s="79"/>
      <c r="AX43" s="79"/>
      <c r="AY43" s="79"/>
      <c r="AZ43" s="79"/>
      <c r="BA43" s="79"/>
      <c r="BB43" s="79"/>
      <c r="BC43">
        <v>1</v>
      </c>
      <c r="BD43" s="78" t="str">
        <f>REPLACE(INDEX(GroupVertices[Group],MATCH(Edges[[#This Row],[Vertex 1]],GroupVertices[Vertex],0)),1,1,"")</f>
        <v>1</v>
      </c>
      <c r="BE43" s="78" t="str">
        <f>REPLACE(INDEX(GroupVertices[Group],MATCH(Edges[[#This Row],[Vertex 2]],GroupVertices[Vertex],0)),1,1,"")</f>
        <v>1</v>
      </c>
      <c r="BF43" s="48"/>
      <c r="BG43" s="49"/>
      <c r="BH43" s="48"/>
      <c r="BI43" s="49"/>
      <c r="BJ43" s="48"/>
      <c r="BK43" s="49"/>
      <c r="BL43" s="48"/>
      <c r="BM43" s="49"/>
      <c r="BN43" s="48"/>
    </row>
    <row r="44" spans="1:66" ht="15">
      <c r="A44" s="64" t="s">
        <v>222</v>
      </c>
      <c r="B44" s="64" t="s">
        <v>283</v>
      </c>
      <c r="C44" s="65" t="s">
        <v>1931</v>
      </c>
      <c r="D44" s="66">
        <v>3</v>
      </c>
      <c r="E44" s="67" t="s">
        <v>132</v>
      </c>
      <c r="F44" s="68">
        <v>32</v>
      </c>
      <c r="G44" s="65"/>
      <c r="H44" s="69"/>
      <c r="I44" s="70"/>
      <c r="J44" s="70"/>
      <c r="K44" s="34" t="s">
        <v>65</v>
      </c>
      <c r="L44" s="77">
        <v>44</v>
      </c>
      <c r="M44" s="77"/>
      <c r="N44" s="72"/>
      <c r="O44" s="79" t="s">
        <v>326</v>
      </c>
      <c r="P44" s="81">
        <v>43778.14741898148</v>
      </c>
      <c r="Q44" s="79" t="s">
        <v>341</v>
      </c>
      <c r="R44" s="79"/>
      <c r="S44" s="79"/>
      <c r="T44" s="79" t="s">
        <v>380</v>
      </c>
      <c r="U44" s="82" t="s">
        <v>403</v>
      </c>
      <c r="V44" s="82" t="s">
        <v>403</v>
      </c>
      <c r="W44" s="81">
        <v>43778.14741898148</v>
      </c>
      <c r="X44" s="85">
        <v>43778</v>
      </c>
      <c r="Y44" s="87" t="s">
        <v>450</v>
      </c>
      <c r="Z44" s="82" t="s">
        <v>493</v>
      </c>
      <c r="AA44" s="79"/>
      <c r="AB44" s="79"/>
      <c r="AC44" s="87" t="s">
        <v>536</v>
      </c>
      <c r="AD44" s="87" t="s">
        <v>569</v>
      </c>
      <c r="AE44" s="79" t="b">
        <v>0</v>
      </c>
      <c r="AF44" s="79">
        <v>8</v>
      </c>
      <c r="AG44" s="87" t="s">
        <v>581</v>
      </c>
      <c r="AH44" s="79" t="b">
        <v>0</v>
      </c>
      <c r="AI44" s="79" t="s">
        <v>592</v>
      </c>
      <c r="AJ44" s="79"/>
      <c r="AK44" s="87" t="s">
        <v>578</v>
      </c>
      <c r="AL44" s="79" t="b">
        <v>0</v>
      </c>
      <c r="AM44" s="79">
        <v>2</v>
      </c>
      <c r="AN44" s="87" t="s">
        <v>578</v>
      </c>
      <c r="AO44" s="79" t="s">
        <v>601</v>
      </c>
      <c r="AP44" s="79" t="b">
        <v>0</v>
      </c>
      <c r="AQ44" s="87" t="s">
        <v>569</v>
      </c>
      <c r="AR44" s="79" t="s">
        <v>176</v>
      </c>
      <c r="AS44" s="79">
        <v>0</v>
      </c>
      <c r="AT44" s="79">
        <v>0</v>
      </c>
      <c r="AU44" s="79"/>
      <c r="AV44" s="79"/>
      <c r="AW44" s="79"/>
      <c r="AX44" s="79"/>
      <c r="AY44" s="79"/>
      <c r="AZ44" s="79"/>
      <c r="BA44" s="79"/>
      <c r="BB44" s="79"/>
      <c r="BC44">
        <v>1</v>
      </c>
      <c r="BD44" s="78" t="str">
        <f>REPLACE(INDEX(GroupVertices[Group],MATCH(Edges[[#This Row],[Vertex 1]],GroupVertices[Vertex],0)),1,1,"")</f>
        <v>1</v>
      </c>
      <c r="BE44" s="78" t="str">
        <f>REPLACE(INDEX(GroupVertices[Group],MATCH(Edges[[#This Row],[Vertex 2]],GroupVertices[Vertex],0)),1,1,"")</f>
        <v>1</v>
      </c>
      <c r="BF44" s="48"/>
      <c r="BG44" s="49"/>
      <c r="BH44" s="48"/>
      <c r="BI44" s="49"/>
      <c r="BJ44" s="48"/>
      <c r="BK44" s="49"/>
      <c r="BL44" s="48"/>
      <c r="BM44" s="49"/>
      <c r="BN44" s="48"/>
    </row>
    <row r="45" spans="1:66" ht="15">
      <c r="A45" s="64" t="s">
        <v>222</v>
      </c>
      <c r="B45" s="64" t="s">
        <v>284</v>
      </c>
      <c r="C45" s="65" t="s">
        <v>1931</v>
      </c>
      <c r="D45" s="66">
        <v>3</v>
      </c>
      <c r="E45" s="67" t="s">
        <v>132</v>
      </c>
      <c r="F45" s="68">
        <v>32</v>
      </c>
      <c r="G45" s="65"/>
      <c r="H45" s="69"/>
      <c r="I45" s="70"/>
      <c r="J45" s="70"/>
      <c r="K45" s="34" t="s">
        <v>65</v>
      </c>
      <c r="L45" s="77">
        <v>45</v>
      </c>
      <c r="M45" s="77"/>
      <c r="N45" s="72"/>
      <c r="O45" s="79" t="s">
        <v>326</v>
      </c>
      <c r="P45" s="81">
        <v>43778.14741898148</v>
      </c>
      <c r="Q45" s="79" t="s">
        <v>341</v>
      </c>
      <c r="R45" s="79"/>
      <c r="S45" s="79"/>
      <c r="T45" s="79" t="s">
        <v>380</v>
      </c>
      <c r="U45" s="82" t="s">
        <v>403</v>
      </c>
      <c r="V45" s="82" t="s">
        <v>403</v>
      </c>
      <c r="W45" s="81">
        <v>43778.14741898148</v>
      </c>
      <c r="X45" s="85">
        <v>43778</v>
      </c>
      <c r="Y45" s="87" t="s">
        <v>450</v>
      </c>
      <c r="Z45" s="82" t="s">
        <v>493</v>
      </c>
      <c r="AA45" s="79"/>
      <c r="AB45" s="79"/>
      <c r="AC45" s="87" t="s">
        <v>536</v>
      </c>
      <c r="AD45" s="87" t="s">
        <v>569</v>
      </c>
      <c r="AE45" s="79" t="b">
        <v>0</v>
      </c>
      <c r="AF45" s="79">
        <v>8</v>
      </c>
      <c r="AG45" s="87" t="s">
        <v>581</v>
      </c>
      <c r="AH45" s="79" t="b">
        <v>0</v>
      </c>
      <c r="AI45" s="79" t="s">
        <v>592</v>
      </c>
      <c r="AJ45" s="79"/>
      <c r="AK45" s="87" t="s">
        <v>578</v>
      </c>
      <c r="AL45" s="79" t="b">
        <v>0</v>
      </c>
      <c r="AM45" s="79">
        <v>2</v>
      </c>
      <c r="AN45" s="87" t="s">
        <v>578</v>
      </c>
      <c r="AO45" s="79" t="s">
        <v>601</v>
      </c>
      <c r="AP45" s="79" t="b">
        <v>0</v>
      </c>
      <c r="AQ45" s="87" t="s">
        <v>569</v>
      </c>
      <c r="AR45" s="79" t="s">
        <v>176</v>
      </c>
      <c r="AS45" s="79">
        <v>0</v>
      </c>
      <c r="AT45" s="79">
        <v>0</v>
      </c>
      <c r="AU45" s="79"/>
      <c r="AV45" s="79"/>
      <c r="AW45" s="79"/>
      <c r="AX45" s="79"/>
      <c r="AY45" s="79"/>
      <c r="AZ45" s="79"/>
      <c r="BA45" s="79"/>
      <c r="BB45" s="79"/>
      <c r="BC45">
        <v>1</v>
      </c>
      <c r="BD45" s="78" t="str">
        <f>REPLACE(INDEX(GroupVertices[Group],MATCH(Edges[[#This Row],[Vertex 1]],GroupVertices[Vertex],0)),1,1,"")</f>
        <v>1</v>
      </c>
      <c r="BE45" s="78" t="str">
        <f>REPLACE(INDEX(GroupVertices[Group],MATCH(Edges[[#This Row],[Vertex 2]],GroupVertices[Vertex],0)),1,1,"")</f>
        <v>1</v>
      </c>
      <c r="BF45" s="48"/>
      <c r="BG45" s="49"/>
      <c r="BH45" s="48"/>
      <c r="BI45" s="49"/>
      <c r="BJ45" s="48"/>
      <c r="BK45" s="49"/>
      <c r="BL45" s="48"/>
      <c r="BM45" s="49"/>
      <c r="BN45" s="48"/>
    </row>
    <row r="46" spans="1:66" ht="15">
      <c r="A46" s="64" t="s">
        <v>222</v>
      </c>
      <c r="B46" s="64" t="s">
        <v>285</v>
      </c>
      <c r="C46" s="65" t="s">
        <v>1931</v>
      </c>
      <c r="D46" s="66">
        <v>3</v>
      </c>
      <c r="E46" s="67" t="s">
        <v>132</v>
      </c>
      <c r="F46" s="68">
        <v>32</v>
      </c>
      <c r="G46" s="65"/>
      <c r="H46" s="69"/>
      <c r="I46" s="70"/>
      <c r="J46" s="70"/>
      <c r="K46" s="34" t="s">
        <v>65</v>
      </c>
      <c r="L46" s="77">
        <v>46</v>
      </c>
      <c r="M46" s="77"/>
      <c r="N46" s="72"/>
      <c r="O46" s="79" t="s">
        <v>326</v>
      </c>
      <c r="P46" s="81">
        <v>43778.14741898148</v>
      </c>
      <c r="Q46" s="79" t="s">
        <v>341</v>
      </c>
      <c r="R46" s="79"/>
      <c r="S46" s="79"/>
      <c r="T46" s="79" t="s">
        <v>380</v>
      </c>
      <c r="U46" s="82" t="s">
        <v>403</v>
      </c>
      <c r="V46" s="82" t="s">
        <v>403</v>
      </c>
      <c r="W46" s="81">
        <v>43778.14741898148</v>
      </c>
      <c r="X46" s="85">
        <v>43778</v>
      </c>
      <c r="Y46" s="87" t="s">
        <v>450</v>
      </c>
      <c r="Z46" s="82" t="s">
        <v>493</v>
      </c>
      <c r="AA46" s="79"/>
      <c r="AB46" s="79"/>
      <c r="AC46" s="87" t="s">
        <v>536</v>
      </c>
      <c r="AD46" s="87" t="s">
        <v>569</v>
      </c>
      <c r="AE46" s="79" t="b">
        <v>0</v>
      </c>
      <c r="AF46" s="79">
        <v>8</v>
      </c>
      <c r="AG46" s="87" t="s">
        <v>581</v>
      </c>
      <c r="AH46" s="79" t="b">
        <v>0</v>
      </c>
      <c r="AI46" s="79" t="s">
        <v>592</v>
      </c>
      <c r="AJ46" s="79"/>
      <c r="AK46" s="87" t="s">
        <v>578</v>
      </c>
      <c r="AL46" s="79" t="b">
        <v>0</v>
      </c>
      <c r="AM46" s="79">
        <v>2</v>
      </c>
      <c r="AN46" s="87" t="s">
        <v>578</v>
      </c>
      <c r="AO46" s="79" t="s">
        <v>601</v>
      </c>
      <c r="AP46" s="79" t="b">
        <v>0</v>
      </c>
      <c r="AQ46" s="87" t="s">
        <v>569</v>
      </c>
      <c r="AR46" s="79" t="s">
        <v>176</v>
      </c>
      <c r="AS46" s="79">
        <v>0</v>
      </c>
      <c r="AT46" s="79">
        <v>0</v>
      </c>
      <c r="AU46" s="79"/>
      <c r="AV46" s="79"/>
      <c r="AW46" s="79"/>
      <c r="AX46" s="79"/>
      <c r="AY46" s="79"/>
      <c r="AZ46" s="79"/>
      <c r="BA46" s="79"/>
      <c r="BB46" s="79"/>
      <c r="BC46">
        <v>1</v>
      </c>
      <c r="BD46" s="78" t="str">
        <f>REPLACE(INDEX(GroupVertices[Group],MATCH(Edges[[#This Row],[Vertex 1]],GroupVertices[Vertex],0)),1,1,"")</f>
        <v>1</v>
      </c>
      <c r="BE46" s="78" t="str">
        <f>REPLACE(INDEX(GroupVertices[Group],MATCH(Edges[[#This Row],[Vertex 2]],GroupVertices[Vertex],0)),1,1,"")</f>
        <v>1</v>
      </c>
      <c r="BF46" s="48"/>
      <c r="BG46" s="49"/>
      <c r="BH46" s="48"/>
      <c r="BI46" s="49"/>
      <c r="BJ46" s="48"/>
      <c r="BK46" s="49"/>
      <c r="BL46" s="48"/>
      <c r="BM46" s="49"/>
      <c r="BN46" s="48"/>
    </row>
    <row r="47" spans="1:66" ht="15">
      <c r="A47" s="64" t="s">
        <v>222</v>
      </c>
      <c r="B47" s="64" t="s">
        <v>286</v>
      </c>
      <c r="C47" s="65" t="s">
        <v>1931</v>
      </c>
      <c r="D47" s="66">
        <v>3</v>
      </c>
      <c r="E47" s="67" t="s">
        <v>132</v>
      </c>
      <c r="F47" s="68">
        <v>32</v>
      </c>
      <c r="G47" s="65"/>
      <c r="H47" s="69"/>
      <c r="I47" s="70"/>
      <c r="J47" s="70"/>
      <c r="K47" s="34" t="s">
        <v>65</v>
      </c>
      <c r="L47" s="77">
        <v>47</v>
      </c>
      <c r="M47" s="77"/>
      <c r="N47" s="72"/>
      <c r="O47" s="79" t="s">
        <v>326</v>
      </c>
      <c r="P47" s="81">
        <v>43778.14741898148</v>
      </c>
      <c r="Q47" s="79" t="s">
        <v>341</v>
      </c>
      <c r="R47" s="79"/>
      <c r="S47" s="79"/>
      <c r="T47" s="79" t="s">
        <v>380</v>
      </c>
      <c r="U47" s="82" t="s">
        <v>403</v>
      </c>
      <c r="V47" s="82" t="s">
        <v>403</v>
      </c>
      <c r="W47" s="81">
        <v>43778.14741898148</v>
      </c>
      <c r="X47" s="85">
        <v>43778</v>
      </c>
      <c r="Y47" s="87" t="s">
        <v>450</v>
      </c>
      <c r="Z47" s="82" t="s">
        <v>493</v>
      </c>
      <c r="AA47" s="79"/>
      <c r="AB47" s="79"/>
      <c r="AC47" s="87" t="s">
        <v>536</v>
      </c>
      <c r="AD47" s="87" t="s">
        <v>569</v>
      </c>
      <c r="AE47" s="79" t="b">
        <v>0</v>
      </c>
      <c r="AF47" s="79">
        <v>8</v>
      </c>
      <c r="AG47" s="87" t="s">
        <v>581</v>
      </c>
      <c r="AH47" s="79" t="b">
        <v>0</v>
      </c>
      <c r="AI47" s="79" t="s">
        <v>592</v>
      </c>
      <c r="AJ47" s="79"/>
      <c r="AK47" s="87" t="s">
        <v>578</v>
      </c>
      <c r="AL47" s="79" t="b">
        <v>0</v>
      </c>
      <c r="AM47" s="79">
        <v>2</v>
      </c>
      <c r="AN47" s="87" t="s">
        <v>578</v>
      </c>
      <c r="AO47" s="79" t="s">
        <v>601</v>
      </c>
      <c r="AP47" s="79" t="b">
        <v>0</v>
      </c>
      <c r="AQ47" s="87" t="s">
        <v>569</v>
      </c>
      <c r="AR47" s="79" t="s">
        <v>176</v>
      </c>
      <c r="AS47" s="79">
        <v>0</v>
      </c>
      <c r="AT47" s="79">
        <v>0</v>
      </c>
      <c r="AU47" s="79"/>
      <c r="AV47" s="79"/>
      <c r="AW47" s="79"/>
      <c r="AX47" s="79"/>
      <c r="AY47" s="79"/>
      <c r="AZ47" s="79"/>
      <c r="BA47" s="79"/>
      <c r="BB47" s="79"/>
      <c r="BC47">
        <v>1</v>
      </c>
      <c r="BD47" s="78" t="str">
        <f>REPLACE(INDEX(GroupVertices[Group],MATCH(Edges[[#This Row],[Vertex 1]],GroupVertices[Vertex],0)),1,1,"")</f>
        <v>1</v>
      </c>
      <c r="BE47" s="78" t="str">
        <f>REPLACE(INDEX(GroupVertices[Group],MATCH(Edges[[#This Row],[Vertex 2]],GroupVertices[Vertex],0)),1,1,"")</f>
        <v>1</v>
      </c>
      <c r="BF47" s="48"/>
      <c r="BG47" s="49"/>
      <c r="BH47" s="48"/>
      <c r="BI47" s="49"/>
      <c r="BJ47" s="48"/>
      <c r="BK47" s="49"/>
      <c r="BL47" s="48"/>
      <c r="BM47" s="49"/>
      <c r="BN47" s="48"/>
    </row>
    <row r="48" spans="1:66" ht="15">
      <c r="A48" s="64" t="s">
        <v>222</v>
      </c>
      <c r="B48" s="64" t="s">
        <v>287</v>
      </c>
      <c r="C48" s="65" t="s">
        <v>1931</v>
      </c>
      <c r="D48" s="66">
        <v>3</v>
      </c>
      <c r="E48" s="67" t="s">
        <v>132</v>
      </c>
      <c r="F48" s="68">
        <v>32</v>
      </c>
      <c r="G48" s="65"/>
      <c r="H48" s="69"/>
      <c r="I48" s="70"/>
      <c r="J48" s="70"/>
      <c r="K48" s="34" t="s">
        <v>65</v>
      </c>
      <c r="L48" s="77">
        <v>48</v>
      </c>
      <c r="M48" s="77"/>
      <c r="N48" s="72"/>
      <c r="O48" s="79" t="s">
        <v>326</v>
      </c>
      <c r="P48" s="81">
        <v>43778.14741898148</v>
      </c>
      <c r="Q48" s="79" t="s">
        <v>341</v>
      </c>
      <c r="R48" s="79"/>
      <c r="S48" s="79"/>
      <c r="T48" s="79" t="s">
        <v>380</v>
      </c>
      <c r="U48" s="82" t="s">
        <v>403</v>
      </c>
      <c r="V48" s="82" t="s">
        <v>403</v>
      </c>
      <c r="W48" s="81">
        <v>43778.14741898148</v>
      </c>
      <c r="X48" s="85">
        <v>43778</v>
      </c>
      <c r="Y48" s="87" t="s">
        <v>450</v>
      </c>
      <c r="Z48" s="82" t="s">
        <v>493</v>
      </c>
      <c r="AA48" s="79"/>
      <c r="AB48" s="79"/>
      <c r="AC48" s="87" t="s">
        <v>536</v>
      </c>
      <c r="AD48" s="87" t="s">
        <v>569</v>
      </c>
      <c r="AE48" s="79" t="b">
        <v>0</v>
      </c>
      <c r="AF48" s="79">
        <v>8</v>
      </c>
      <c r="AG48" s="87" t="s">
        <v>581</v>
      </c>
      <c r="AH48" s="79" t="b">
        <v>0</v>
      </c>
      <c r="AI48" s="79" t="s">
        <v>592</v>
      </c>
      <c r="AJ48" s="79"/>
      <c r="AK48" s="87" t="s">
        <v>578</v>
      </c>
      <c r="AL48" s="79" t="b">
        <v>0</v>
      </c>
      <c r="AM48" s="79">
        <v>2</v>
      </c>
      <c r="AN48" s="87" t="s">
        <v>578</v>
      </c>
      <c r="AO48" s="79" t="s">
        <v>601</v>
      </c>
      <c r="AP48" s="79" t="b">
        <v>0</v>
      </c>
      <c r="AQ48" s="87" t="s">
        <v>569</v>
      </c>
      <c r="AR48" s="79" t="s">
        <v>176</v>
      </c>
      <c r="AS48" s="79">
        <v>0</v>
      </c>
      <c r="AT48" s="79">
        <v>0</v>
      </c>
      <c r="AU48" s="79"/>
      <c r="AV48" s="79"/>
      <c r="AW48" s="79"/>
      <c r="AX48" s="79"/>
      <c r="AY48" s="79"/>
      <c r="AZ48" s="79"/>
      <c r="BA48" s="79"/>
      <c r="BB48" s="79"/>
      <c r="BC48">
        <v>1</v>
      </c>
      <c r="BD48" s="78" t="str">
        <f>REPLACE(INDEX(GroupVertices[Group],MATCH(Edges[[#This Row],[Vertex 1]],GroupVertices[Vertex],0)),1,1,"")</f>
        <v>1</v>
      </c>
      <c r="BE48" s="78" t="str">
        <f>REPLACE(INDEX(GroupVertices[Group],MATCH(Edges[[#This Row],[Vertex 2]],GroupVertices[Vertex],0)),1,1,"")</f>
        <v>1</v>
      </c>
      <c r="BF48" s="48"/>
      <c r="BG48" s="49"/>
      <c r="BH48" s="48"/>
      <c r="BI48" s="49"/>
      <c r="BJ48" s="48"/>
      <c r="BK48" s="49"/>
      <c r="BL48" s="48"/>
      <c r="BM48" s="49"/>
      <c r="BN48" s="48"/>
    </row>
    <row r="49" spans="1:66" ht="15">
      <c r="A49" s="64" t="s">
        <v>222</v>
      </c>
      <c r="B49" s="64" t="s">
        <v>288</v>
      </c>
      <c r="C49" s="65" t="s">
        <v>1931</v>
      </c>
      <c r="D49" s="66">
        <v>3</v>
      </c>
      <c r="E49" s="67" t="s">
        <v>132</v>
      </c>
      <c r="F49" s="68">
        <v>32</v>
      </c>
      <c r="G49" s="65"/>
      <c r="H49" s="69"/>
      <c r="I49" s="70"/>
      <c r="J49" s="70"/>
      <c r="K49" s="34" t="s">
        <v>65</v>
      </c>
      <c r="L49" s="77">
        <v>49</v>
      </c>
      <c r="M49" s="77"/>
      <c r="N49" s="72"/>
      <c r="O49" s="79" t="s">
        <v>326</v>
      </c>
      <c r="P49" s="81">
        <v>43778.14741898148</v>
      </c>
      <c r="Q49" s="79" t="s">
        <v>341</v>
      </c>
      <c r="R49" s="79"/>
      <c r="S49" s="79"/>
      <c r="T49" s="79" t="s">
        <v>380</v>
      </c>
      <c r="U49" s="82" t="s">
        <v>403</v>
      </c>
      <c r="V49" s="82" t="s">
        <v>403</v>
      </c>
      <c r="W49" s="81">
        <v>43778.14741898148</v>
      </c>
      <c r="X49" s="85">
        <v>43778</v>
      </c>
      <c r="Y49" s="87" t="s">
        <v>450</v>
      </c>
      <c r="Z49" s="82" t="s">
        <v>493</v>
      </c>
      <c r="AA49" s="79"/>
      <c r="AB49" s="79"/>
      <c r="AC49" s="87" t="s">
        <v>536</v>
      </c>
      <c r="AD49" s="87" t="s">
        <v>569</v>
      </c>
      <c r="AE49" s="79" t="b">
        <v>0</v>
      </c>
      <c r="AF49" s="79">
        <v>8</v>
      </c>
      <c r="AG49" s="87" t="s">
        <v>581</v>
      </c>
      <c r="AH49" s="79" t="b">
        <v>0</v>
      </c>
      <c r="AI49" s="79" t="s">
        <v>592</v>
      </c>
      <c r="AJ49" s="79"/>
      <c r="AK49" s="87" t="s">
        <v>578</v>
      </c>
      <c r="AL49" s="79" t="b">
        <v>0</v>
      </c>
      <c r="AM49" s="79">
        <v>2</v>
      </c>
      <c r="AN49" s="87" t="s">
        <v>578</v>
      </c>
      <c r="AO49" s="79" t="s">
        <v>601</v>
      </c>
      <c r="AP49" s="79" t="b">
        <v>0</v>
      </c>
      <c r="AQ49" s="87" t="s">
        <v>569</v>
      </c>
      <c r="AR49" s="79" t="s">
        <v>176</v>
      </c>
      <c r="AS49" s="79">
        <v>0</v>
      </c>
      <c r="AT49" s="79">
        <v>0</v>
      </c>
      <c r="AU49" s="79"/>
      <c r="AV49" s="79"/>
      <c r="AW49" s="79"/>
      <c r="AX49" s="79"/>
      <c r="AY49" s="79"/>
      <c r="AZ49" s="79"/>
      <c r="BA49" s="79"/>
      <c r="BB49" s="79"/>
      <c r="BC49">
        <v>1</v>
      </c>
      <c r="BD49" s="78" t="str">
        <f>REPLACE(INDEX(GroupVertices[Group],MATCH(Edges[[#This Row],[Vertex 1]],GroupVertices[Vertex],0)),1,1,"")</f>
        <v>1</v>
      </c>
      <c r="BE49" s="78" t="str">
        <f>REPLACE(INDEX(GroupVertices[Group],MATCH(Edges[[#This Row],[Vertex 2]],GroupVertices[Vertex],0)),1,1,"")</f>
        <v>1</v>
      </c>
      <c r="BF49" s="48"/>
      <c r="BG49" s="49"/>
      <c r="BH49" s="48"/>
      <c r="BI49" s="49"/>
      <c r="BJ49" s="48"/>
      <c r="BK49" s="49"/>
      <c r="BL49" s="48"/>
      <c r="BM49" s="49"/>
      <c r="BN49" s="48"/>
    </row>
    <row r="50" spans="1:66" ht="15">
      <c r="A50" s="64" t="s">
        <v>222</v>
      </c>
      <c r="B50" s="64" t="s">
        <v>289</v>
      </c>
      <c r="C50" s="65" t="s">
        <v>1931</v>
      </c>
      <c r="D50" s="66">
        <v>3</v>
      </c>
      <c r="E50" s="67" t="s">
        <v>132</v>
      </c>
      <c r="F50" s="68">
        <v>32</v>
      </c>
      <c r="G50" s="65"/>
      <c r="H50" s="69"/>
      <c r="I50" s="70"/>
      <c r="J50" s="70"/>
      <c r="K50" s="34" t="s">
        <v>65</v>
      </c>
      <c r="L50" s="77">
        <v>50</v>
      </c>
      <c r="M50" s="77"/>
      <c r="N50" s="72"/>
      <c r="O50" s="79" t="s">
        <v>326</v>
      </c>
      <c r="P50" s="81">
        <v>43778.14741898148</v>
      </c>
      <c r="Q50" s="79" t="s">
        <v>341</v>
      </c>
      <c r="R50" s="79"/>
      <c r="S50" s="79"/>
      <c r="T50" s="79" t="s">
        <v>380</v>
      </c>
      <c r="U50" s="82" t="s">
        <v>403</v>
      </c>
      <c r="V50" s="82" t="s">
        <v>403</v>
      </c>
      <c r="W50" s="81">
        <v>43778.14741898148</v>
      </c>
      <c r="X50" s="85">
        <v>43778</v>
      </c>
      <c r="Y50" s="87" t="s">
        <v>450</v>
      </c>
      <c r="Z50" s="82" t="s">
        <v>493</v>
      </c>
      <c r="AA50" s="79"/>
      <c r="AB50" s="79"/>
      <c r="AC50" s="87" t="s">
        <v>536</v>
      </c>
      <c r="AD50" s="87" t="s">
        <v>569</v>
      </c>
      <c r="AE50" s="79" t="b">
        <v>0</v>
      </c>
      <c r="AF50" s="79">
        <v>8</v>
      </c>
      <c r="AG50" s="87" t="s">
        <v>581</v>
      </c>
      <c r="AH50" s="79" t="b">
        <v>0</v>
      </c>
      <c r="AI50" s="79" t="s">
        <v>592</v>
      </c>
      <c r="AJ50" s="79"/>
      <c r="AK50" s="87" t="s">
        <v>578</v>
      </c>
      <c r="AL50" s="79" t="b">
        <v>0</v>
      </c>
      <c r="AM50" s="79">
        <v>2</v>
      </c>
      <c r="AN50" s="87" t="s">
        <v>578</v>
      </c>
      <c r="AO50" s="79" t="s">
        <v>601</v>
      </c>
      <c r="AP50" s="79" t="b">
        <v>0</v>
      </c>
      <c r="AQ50" s="87" t="s">
        <v>569</v>
      </c>
      <c r="AR50" s="79" t="s">
        <v>176</v>
      </c>
      <c r="AS50" s="79">
        <v>0</v>
      </c>
      <c r="AT50" s="79">
        <v>0</v>
      </c>
      <c r="AU50" s="79"/>
      <c r="AV50" s="79"/>
      <c r="AW50" s="79"/>
      <c r="AX50" s="79"/>
      <c r="AY50" s="79"/>
      <c r="AZ50" s="79"/>
      <c r="BA50" s="79"/>
      <c r="BB50" s="79"/>
      <c r="BC50">
        <v>1</v>
      </c>
      <c r="BD50" s="78" t="str">
        <f>REPLACE(INDEX(GroupVertices[Group],MATCH(Edges[[#This Row],[Vertex 1]],GroupVertices[Vertex],0)),1,1,"")</f>
        <v>1</v>
      </c>
      <c r="BE50" s="78" t="str">
        <f>REPLACE(INDEX(GroupVertices[Group],MATCH(Edges[[#This Row],[Vertex 2]],GroupVertices[Vertex],0)),1,1,"")</f>
        <v>1</v>
      </c>
      <c r="BF50" s="48"/>
      <c r="BG50" s="49"/>
      <c r="BH50" s="48"/>
      <c r="BI50" s="49"/>
      <c r="BJ50" s="48"/>
      <c r="BK50" s="49"/>
      <c r="BL50" s="48"/>
      <c r="BM50" s="49"/>
      <c r="BN50" s="48"/>
    </row>
    <row r="51" spans="1:66" ht="15">
      <c r="A51" s="64" t="s">
        <v>222</v>
      </c>
      <c r="B51" s="64" t="s">
        <v>290</v>
      </c>
      <c r="C51" s="65" t="s">
        <v>1931</v>
      </c>
      <c r="D51" s="66">
        <v>3</v>
      </c>
      <c r="E51" s="67" t="s">
        <v>132</v>
      </c>
      <c r="F51" s="68">
        <v>32</v>
      </c>
      <c r="G51" s="65"/>
      <c r="H51" s="69"/>
      <c r="I51" s="70"/>
      <c r="J51" s="70"/>
      <c r="K51" s="34" t="s">
        <v>65</v>
      </c>
      <c r="L51" s="77">
        <v>51</v>
      </c>
      <c r="M51" s="77"/>
      <c r="N51" s="72"/>
      <c r="O51" s="79" t="s">
        <v>326</v>
      </c>
      <c r="P51" s="81">
        <v>43778.14741898148</v>
      </c>
      <c r="Q51" s="79" t="s">
        <v>341</v>
      </c>
      <c r="R51" s="79"/>
      <c r="S51" s="79"/>
      <c r="T51" s="79" t="s">
        <v>380</v>
      </c>
      <c r="U51" s="82" t="s">
        <v>403</v>
      </c>
      <c r="V51" s="82" t="s">
        <v>403</v>
      </c>
      <c r="W51" s="81">
        <v>43778.14741898148</v>
      </c>
      <c r="X51" s="85">
        <v>43778</v>
      </c>
      <c r="Y51" s="87" t="s">
        <v>450</v>
      </c>
      <c r="Z51" s="82" t="s">
        <v>493</v>
      </c>
      <c r="AA51" s="79"/>
      <c r="AB51" s="79"/>
      <c r="AC51" s="87" t="s">
        <v>536</v>
      </c>
      <c r="AD51" s="87" t="s">
        <v>569</v>
      </c>
      <c r="AE51" s="79" t="b">
        <v>0</v>
      </c>
      <c r="AF51" s="79">
        <v>8</v>
      </c>
      <c r="AG51" s="87" t="s">
        <v>581</v>
      </c>
      <c r="AH51" s="79" t="b">
        <v>0</v>
      </c>
      <c r="AI51" s="79" t="s">
        <v>592</v>
      </c>
      <c r="AJ51" s="79"/>
      <c r="AK51" s="87" t="s">
        <v>578</v>
      </c>
      <c r="AL51" s="79" t="b">
        <v>0</v>
      </c>
      <c r="AM51" s="79">
        <v>2</v>
      </c>
      <c r="AN51" s="87" t="s">
        <v>578</v>
      </c>
      <c r="AO51" s="79" t="s">
        <v>601</v>
      </c>
      <c r="AP51" s="79" t="b">
        <v>0</v>
      </c>
      <c r="AQ51" s="87" t="s">
        <v>569</v>
      </c>
      <c r="AR51" s="79" t="s">
        <v>176</v>
      </c>
      <c r="AS51" s="79">
        <v>0</v>
      </c>
      <c r="AT51" s="79">
        <v>0</v>
      </c>
      <c r="AU51" s="79"/>
      <c r="AV51" s="79"/>
      <c r="AW51" s="79"/>
      <c r="AX51" s="79"/>
      <c r="AY51" s="79"/>
      <c r="AZ51" s="79"/>
      <c r="BA51" s="79"/>
      <c r="BB51" s="79"/>
      <c r="BC51">
        <v>1</v>
      </c>
      <c r="BD51" s="78" t="str">
        <f>REPLACE(INDEX(GroupVertices[Group],MATCH(Edges[[#This Row],[Vertex 1]],GroupVertices[Vertex],0)),1,1,"")</f>
        <v>1</v>
      </c>
      <c r="BE51" s="78" t="str">
        <f>REPLACE(INDEX(GroupVertices[Group],MATCH(Edges[[#This Row],[Vertex 2]],GroupVertices[Vertex],0)),1,1,"")</f>
        <v>1</v>
      </c>
      <c r="BF51" s="48"/>
      <c r="BG51" s="49"/>
      <c r="BH51" s="48"/>
      <c r="BI51" s="49"/>
      <c r="BJ51" s="48"/>
      <c r="BK51" s="49"/>
      <c r="BL51" s="48"/>
      <c r="BM51" s="49"/>
      <c r="BN51" s="48"/>
    </row>
    <row r="52" spans="1:66" ht="15">
      <c r="A52" s="64" t="s">
        <v>222</v>
      </c>
      <c r="B52" s="64" t="s">
        <v>291</v>
      </c>
      <c r="C52" s="65" t="s">
        <v>1931</v>
      </c>
      <c r="D52" s="66">
        <v>3</v>
      </c>
      <c r="E52" s="67" t="s">
        <v>132</v>
      </c>
      <c r="F52" s="68">
        <v>32</v>
      </c>
      <c r="G52" s="65"/>
      <c r="H52" s="69"/>
      <c r="I52" s="70"/>
      <c r="J52" s="70"/>
      <c r="K52" s="34" t="s">
        <v>65</v>
      </c>
      <c r="L52" s="77">
        <v>52</v>
      </c>
      <c r="M52" s="77"/>
      <c r="N52" s="72"/>
      <c r="O52" s="79" t="s">
        <v>326</v>
      </c>
      <c r="P52" s="81">
        <v>43778.14741898148</v>
      </c>
      <c r="Q52" s="79" t="s">
        <v>341</v>
      </c>
      <c r="R52" s="79"/>
      <c r="S52" s="79"/>
      <c r="T52" s="79" t="s">
        <v>380</v>
      </c>
      <c r="U52" s="82" t="s">
        <v>403</v>
      </c>
      <c r="V52" s="82" t="s">
        <v>403</v>
      </c>
      <c r="W52" s="81">
        <v>43778.14741898148</v>
      </c>
      <c r="X52" s="85">
        <v>43778</v>
      </c>
      <c r="Y52" s="87" t="s">
        <v>450</v>
      </c>
      <c r="Z52" s="82" t="s">
        <v>493</v>
      </c>
      <c r="AA52" s="79"/>
      <c r="AB52" s="79"/>
      <c r="AC52" s="87" t="s">
        <v>536</v>
      </c>
      <c r="AD52" s="87" t="s">
        <v>569</v>
      </c>
      <c r="AE52" s="79" t="b">
        <v>0</v>
      </c>
      <c r="AF52" s="79">
        <v>8</v>
      </c>
      <c r="AG52" s="87" t="s">
        <v>581</v>
      </c>
      <c r="AH52" s="79" t="b">
        <v>0</v>
      </c>
      <c r="AI52" s="79" t="s">
        <v>592</v>
      </c>
      <c r="AJ52" s="79"/>
      <c r="AK52" s="87" t="s">
        <v>578</v>
      </c>
      <c r="AL52" s="79" t="b">
        <v>0</v>
      </c>
      <c r="AM52" s="79">
        <v>2</v>
      </c>
      <c r="AN52" s="87" t="s">
        <v>578</v>
      </c>
      <c r="AO52" s="79" t="s">
        <v>601</v>
      </c>
      <c r="AP52" s="79" t="b">
        <v>0</v>
      </c>
      <c r="AQ52" s="87" t="s">
        <v>569</v>
      </c>
      <c r="AR52" s="79" t="s">
        <v>176</v>
      </c>
      <c r="AS52" s="79">
        <v>0</v>
      </c>
      <c r="AT52" s="79">
        <v>0</v>
      </c>
      <c r="AU52" s="79"/>
      <c r="AV52" s="79"/>
      <c r="AW52" s="79"/>
      <c r="AX52" s="79"/>
      <c r="AY52" s="79"/>
      <c r="AZ52" s="79"/>
      <c r="BA52" s="79"/>
      <c r="BB52" s="79"/>
      <c r="BC52">
        <v>1</v>
      </c>
      <c r="BD52" s="78" t="str">
        <f>REPLACE(INDEX(GroupVertices[Group],MATCH(Edges[[#This Row],[Vertex 1]],GroupVertices[Vertex],0)),1,1,"")</f>
        <v>1</v>
      </c>
      <c r="BE52" s="78" t="str">
        <f>REPLACE(INDEX(GroupVertices[Group],MATCH(Edges[[#This Row],[Vertex 2]],GroupVertices[Vertex],0)),1,1,"")</f>
        <v>1</v>
      </c>
      <c r="BF52" s="48"/>
      <c r="BG52" s="49"/>
      <c r="BH52" s="48"/>
      <c r="BI52" s="49"/>
      <c r="BJ52" s="48"/>
      <c r="BK52" s="49"/>
      <c r="BL52" s="48"/>
      <c r="BM52" s="49"/>
      <c r="BN52" s="48"/>
    </row>
    <row r="53" spans="1:66" ht="15">
      <c r="A53" s="64" t="s">
        <v>222</v>
      </c>
      <c r="B53" s="64" t="s">
        <v>292</v>
      </c>
      <c r="C53" s="65" t="s">
        <v>1931</v>
      </c>
      <c r="D53" s="66">
        <v>3</v>
      </c>
      <c r="E53" s="67" t="s">
        <v>132</v>
      </c>
      <c r="F53" s="68">
        <v>32</v>
      </c>
      <c r="G53" s="65"/>
      <c r="H53" s="69"/>
      <c r="I53" s="70"/>
      <c r="J53" s="70"/>
      <c r="K53" s="34" t="s">
        <v>65</v>
      </c>
      <c r="L53" s="77">
        <v>53</v>
      </c>
      <c r="M53" s="77"/>
      <c r="N53" s="72"/>
      <c r="O53" s="79" t="s">
        <v>326</v>
      </c>
      <c r="P53" s="81">
        <v>43778.14741898148</v>
      </c>
      <c r="Q53" s="79" t="s">
        <v>341</v>
      </c>
      <c r="R53" s="79"/>
      <c r="S53" s="79"/>
      <c r="T53" s="79" t="s">
        <v>380</v>
      </c>
      <c r="U53" s="82" t="s">
        <v>403</v>
      </c>
      <c r="V53" s="82" t="s">
        <v>403</v>
      </c>
      <c r="W53" s="81">
        <v>43778.14741898148</v>
      </c>
      <c r="X53" s="85">
        <v>43778</v>
      </c>
      <c r="Y53" s="87" t="s">
        <v>450</v>
      </c>
      <c r="Z53" s="82" t="s">
        <v>493</v>
      </c>
      <c r="AA53" s="79"/>
      <c r="AB53" s="79"/>
      <c r="AC53" s="87" t="s">
        <v>536</v>
      </c>
      <c r="AD53" s="87" t="s">
        <v>569</v>
      </c>
      <c r="AE53" s="79" t="b">
        <v>0</v>
      </c>
      <c r="AF53" s="79">
        <v>8</v>
      </c>
      <c r="AG53" s="87" t="s">
        <v>581</v>
      </c>
      <c r="AH53" s="79" t="b">
        <v>0</v>
      </c>
      <c r="AI53" s="79" t="s">
        <v>592</v>
      </c>
      <c r="AJ53" s="79"/>
      <c r="AK53" s="87" t="s">
        <v>578</v>
      </c>
      <c r="AL53" s="79" t="b">
        <v>0</v>
      </c>
      <c r="AM53" s="79">
        <v>2</v>
      </c>
      <c r="AN53" s="87" t="s">
        <v>578</v>
      </c>
      <c r="AO53" s="79" t="s">
        <v>601</v>
      </c>
      <c r="AP53" s="79" t="b">
        <v>0</v>
      </c>
      <c r="AQ53" s="87" t="s">
        <v>569</v>
      </c>
      <c r="AR53" s="79" t="s">
        <v>176</v>
      </c>
      <c r="AS53" s="79">
        <v>0</v>
      </c>
      <c r="AT53" s="79">
        <v>0</v>
      </c>
      <c r="AU53" s="79"/>
      <c r="AV53" s="79"/>
      <c r="AW53" s="79"/>
      <c r="AX53" s="79"/>
      <c r="AY53" s="79"/>
      <c r="AZ53" s="79"/>
      <c r="BA53" s="79"/>
      <c r="BB53" s="79"/>
      <c r="BC53">
        <v>1</v>
      </c>
      <c r="BD53" s="78" t="str">
        <f>REPLACE(INDEX(GroupVertices[Group],MATCH(Edges[[#This Row],[Vertex 1]],GroupVertices[Vertex],0)),1,1,"")</f>
        <v>1</v>
      </c>
      <c r="BE53" s="78" t="str">
        <f>REPLACE(INDEX(GroupVertices[Group],MATCH(Edges[[#This Row],[Vertex 2]],GroupVertices[Vertex],0)),1,1,"")</f>
        <v>1</v>
      </c>
      <c r="BF53" s="48"/>
      <c r="BG53" s="49"/>
      <c r="BH53" s="48"/>
      <c r="BI53" s="49"/>
      <c r="BJ53" s="48"/>
      <c r="BK53" s="49"/>
      <c r="BL53" s="48"/>
      <c r="BM53" s="49"/>
      <c r="BN53" s="48"/>
    </row>
    <row r="54" spans="1:66" ht="15">
      <c r="A54" s="64" t="s">
        <v>222</v>
      </c>
      <c r="B54" s="64" t="s">
        <v>223</v>
      </c>
      <c r="C54" s="65" t="s">
        <v>1931</v>
      </c>
      <c r="D54" s="66">
        <v>3</v>
      </c>
      <c r="E54" s="67" t="s">
        <v>132</v>
      </c>
      <c r="F54" s="68">
        <v>32</v>
      </c>
      <c r="G54" s="65"/>
      <c r="H54" s="69"/>
      <c r="I54" s="70"/>
      <c r="J54" s="70"/>
      <c r="K54" s="34" t="s">
        <v>66</v>
      </c>
      <c r="L54" s="77">
        <v>54</v>
      </c>
      <c r="M54" s="77"/>
      <c r="N54" s="72"/>
      <c r="O54" s="79" t="s">
        <v>326</v>
      </c>
      <c r="P54" s="81">
        <v>43778.14741898148</v>
      </c>
      <c r="Q54" s="79" t="s">
        <v>341</v>
      </c>
      <c r="R54" s="79"/>
      <c r="S54" s="79"/>
      <c r="T54" s="79" t="s">
        <v>380</v>
      </c>
      <c r="U54" s="82" t="s">
        <v>403</v>
      </c>
      <c r="V54" s="82" t="s">
        <v>403</v>
      </c>
      <c r="W54" s="81">
        <v>43778.14741898148</v>
      </c>
      <c r="X54" s="85">
        <v>43778</v>
      </c>
      <c r="Y54" s="87" t="s">
        <v>450</v>
      </c>
      <c r="Z54" s="82" t="s">
        <v>493</v>
      </c>
      <c r="AA54" s="79"/>
      <c r="AB54" s="79"/>
      <c r="AC54" s="87" t="s">
        <v>536</v>
      </c>
      <c r="AD54" s="87" t="s">
        <v>569</v>
      </c>
      <c r="AE54" s="79" t="b">
        <v>0</v>
      </c>
      <c r="AF54" s="79">
        <v>8</v>
      </c>
      <c r="AG54" s="87" t="s">
        <v>581</v>
      </c>
      <c r="AH54" s="79" t="b">
        <v>0</v>
      </c>
      <c r="AI54" s="79" t="s">
        <v>592</v>
      </c>
      <c r="AJ54" s="79"/>
      <c r="AK54" s="87" t="s">
        <v>578</v>
      </c>
      <c r="AL54" s="79" t="b">
        <v>0</v>
      </c>
      <c r="AM54" s="79">
        <v>2</v>
      </c>
      <c r="AN54" s="87" t="s">
        <v>578</v>
      </c>
      <c r="AO54" s="79" t="s">
        <v>601</v>
      </c>
      <c r="AP54" s="79" t="b">
        <v>0</v>
      </c>
      <c r="AQ54" s="87" t="s">
        <v>569</v>
      </c>
      <c r="AR54" s="79" t="s">
        <v>176</v>
      </c>
      <c r="AS54" s="79">
        <v>0</v>
      </c>
      <c r="AT54" s="79">
        <v>0</v>
      </c>
      <c r="AU54" s="79"/>
      <c r="AV54" s="79"/>
      <c r="AW54" s="79"/>
      <c r="AX54" s="79"/>
      <c r="AY54" s="79"/>
      <c r="AZ54" s="79"/>
      <c r="BA54" s="79"/>
      <c r="BB54" s="79"/>
      <c r="BC54">
        <v>1</v>
      </c>
      <c r="BD54" s="78" t="str">
        <f>REPLACE(INDEX(GroupVertices[Group],MATCH(Edges[[#This Row],[Vertex 1]],GroupVertices[Vertex],0)),1,1,"")</f>
        <v>1</v>
      </c>
      <c r="BE54" s="78" t="str">
        <f>REPLACE(INDEX(GroupVertices[Group],MATCH(Edges[[#This Row],[Vertex 2]],GroupVertices[Vertex],0)),1,1,"")</f>
        <v>1</v>
      </c>
      <c r="BF54" s="48"/>
      <c r="BG54" s="49"/>
      <c r="BH54" s="48"/>
      <c r="BI54" s="49"/>
      <c r="BJ54" s="48"/>
      <c r="BK54" s="49"/>
      <c r="BL54" s="48"/>
      <c r="BM54" s="49"/>
      <c r="BN54" s="48"/>
    </row>
    <row r="55" spans="1:66" ht="15">
      <c r="A55" s="64" t="s">
        <v>222</v>
      </c>
      <c r="B55" s="64" t="s">
        <v>293</v>
      </c>
      <c r="C55" s="65" t="s">
        <v>1931</v>
      </c>
      <c r="D55" s="66">
        <v>3</v>
      </c>
      <c r="E55" s="67" t="s">
        <v>132</v>
      </c>
      <c r="F55" s="68">
        <v>32</v>
      </c>
      <c r="G55" s="65"/>
      <c r="H55" s="69"/>
      <c r="I55" s="70"/>
      <c r="J55" s="70"/>
      <c r="K55" s="34" t="s">
        <v>65</v>
      </c>
      <c r="L55" s="77">
        <v>55</v>
      </c>
      <c r="M55" s="77"/>
      <c r="N55" s="72"/>
      <c r="O55" s="79" t="s">
        <v>326</v>
      </c>
      <c r="P55" s="81">
        <v>43778.14741898148</v>
      </c>
      <c r="Q55" s="79" t="s">
        <v>341</v>
      </c>
      <c r="R55" s="79"/>
      <c r="S55" s="79"/>
      <c r="T55" s="79" t="s">
        <v>380</v>
      </c>
      <c r="U55" s="82" t="s">
        <v>403</v>
      </c>
      <c r="V55" s="82" t="s">
        <v>403</v>
      </c>
      <c r="W55" s="81">
        <v>43778.14741898148</v>
      </c>
      <c r="X55" s="85">
        <v>43778</v>
      </c>
      <c r="Y55" s="87" t="s">
        <v>450</v>
      </c>
      <c r="Z55" s="82" t="s">
        <v>493</v>
      </c>
      <c r="AA55" s="79"/>
      <c r="AB55" s="79"/>
      <c r="AC55" s="87" t="s">
        <v>536</v>
      </c>
      <c r="AD55" s="87" t="s">
        <v>569</v>
      </c>
      <c r="AE55" s="79" t="b">
        <v>0</v>
      </c>
      <c r="AF55" s="79">
        <v>8</v>
      </c>
      <c r="AG55" s="87" t="s">
        <v>581</v>
      </c>
      <c r="AH55" s="79" t="b">
        <v>0</v>
      </c>
      <c r="AI55" s="79" t="s">
        <v>592</v>
      </c>
      <c r="AJ55" s="79"/>
      <c r="AK55" s="87" t="s">
        <v>578</v>
      </c>
      <c r="AL55" s="79" t="b">
        <v>0</v>
      </c>
      <c r="AM55" s="79">
        <v>2</v>
      </c>
      <c r="AN55" s="87" t="s">
        <v>578</v>
      </c>
      <c r="AO55" s="79" t="s">
        <v>601</v>
      </c>
      <c r="AP55" s="79" t="b">
        <v>0</v>
      </c>
      <c r="AQ55" s="87" t="s">
        <v>569</v>
      </c>
      <c r="AR55" s="79" t="s">
        <v>176</v>
      </c>
      <c r="AS55" s="79">
        <v>0</v>
      </c>
      <c r="AT55" s="79">
        <v>0</v>
      </c>
      <c r="AU55" s="79"/>
      <c r="AV55" s="79"/>
      <c r="AW55" s="79"/>
      <c r="AX55" s="79"/>
      <c r="AY55" s="79"/>
      <c r="AZ55" s="79"/>
      <c r="BA55" s="79"/>
      <c r="BB55" s="79"/>
      <c r="BC55">
        <v>1</v>
      </c>
      <c r="BD55" s="78" t="str">
        <f>REPLACE(INDEX(GroupVertices[Group],MATCH(Edges[[#This Row],[Vertex 1]],GroupVertices[Vertex],0)),1,1,"")</f>
        <v>1</v>
      </c>
      <c r="BE55" s="78" t="str">
        <f>REPLACE(INDEX(GroupVertices[Group],MATCH(Edges[[#This Row],[Vertex 2]],GroupVertices[Vertex],0)),1,1,"")</f>
        <v>1</v>
      </c>
      <c r="BF55" s="48"/>
      <c r="BG55" s="49"/>
      <c r="BH55" s="48"/>
      <c r="BI55" s="49"/>
      <c r="BJ55" s="48"/>
      <c r="BK55" s="49"/>
      <c r="BL55" s="48"/>
      <c r="BM55" s="49"/>
      <c r="BN55" s="48"/>
    </row>
    <row r="56" spans="1:66" ht="15">
      <c r="A56" s="64" t="s">
        <v>222</v>
      </c>
      <c r="B56" s="64" t="s">
        <v>294</v>
      </c>
      <c r="C56" s="65" t="s">
        <v>1931</v>
      </c>
      <c r="D56" s="66">
        <v>3</v>
      </c>
      <c r="E56" s="67" t="s">
        <v>132</v>
      </c>
      <c r="F56" s="68">
        <v>32</v>
      </c>
      <c r="G56" s="65"/>
      <c r="H56" s="69"/>
      <c r="I56" s="70"/>
      <c r="J56" s="70"/>
      <c r="K56" s="34" t="s">
        <v>65</v>
      </c>
      <c r="L56" s="77">
        <v>56</v>
      </c>
      <c r="M56" s="77"/>
      <c r="N56" s="72"/>
      <c r="O56" s="79" t="s">
        <v>326</v>
      </c>
      <c r="P56" s="81">
        <v>43778.14741898148</v>
      </c>
      <c r="Q56" s="79" t="s">
        <v>341</v>
      </c>
      <c r="R56" s="79"/>
      <c r="S56" s="79"/>
      <c r="T56" s="79" t="s">
        <v>380</v>
      </c>
      <c r="U56" s="82" t="s">
        <v>403</v>
      </c>
      <c r="V56" s="82" t="s">
        <v>403</v>
      </c>
      <c r="W56" s="81">
        <v>43778.14741898148</v>
      </c>
      <c r="X56" s="85">
        <v>43778</v>
      </c>
      <c r="Y56" s="87" t="s">
        <v>450</v>
      </c>
      <c r="Z56" s="82" t="s">
        <v>493</v>
      </c>
      <c r="AA56" s="79"/>
      <c r="AB56" s="79"/>
      <c r="AC56" s="87" t="s">
        <v>536</v>
      </c>
      <c r="AD56" s="87" t="s">
        <v>569</v>
      </c>
      <c r="AE56" s="79" t="b">
        <v>0</v>
      </c>
      <c r="AF56" s="79">
        <v>8</v>
      </c>
      <c r="AG56" s="87" t="s">
        <v>581</v>
      </c>
      <c r="AH56" s="79" t="b">
        <v>0</v>
      </c>
      <c r="AI56" s="79" t="s">
        <v>592</v>
      </c>
      <c r="AJ56" s="79"/>
      <c r="AK56" s="87" t="s">
        <v>578</v>
      </c>
      <c r="AL56" s="79" t="b">
        <v>0</v>
      </c>
      <c r="AM56" s="79">
        <v>2</v>
      </c>
      <c r="AN56" s="87" t="s">
        <v>578</v>
      </c>
      <c r="AO56" s="79" t="s">
        <v>601</v>
      </c>
      <c r="AP56" s="79" t="b">
        <v>0</v>
      </c>
      <c r="AQ56" s="87" t="s">
        <v>569</v>
      </c>
      <c r="AR56" s="79" t="s">
        <v>176</v>
      </c>
      <c r="AS56" s="79">
        <v>0</v>
      </c>
      <c r="AT56" s="79">
        <v>0</v>
      </c>
      <c r="AU56" s="79"/>
      <c r="AV56" s="79"/>
      <c r="AW56" s="79"/>
      <c r="AX56" s="79"/>
      <c r="AY56" s="79"/>
      <c r="AZ56" s="79"/>
      <c r="BA56" s="79"/>
      <c r="BB56" s="79"/>
      <c r="BC56">
        <v>1</v>
      </c>
      <c r="BD56" s="78" t="str">
        <f>REPLACE(INDEX(GroupVertices[Group],MATCH(Edges[[#This Row],[Vertex 1]],GroupVertices[Vertex],0)),1,1,"")</f>
        <v>1</v>
      </c>
      <c r="BE56" s="78" t="str">
        <f>REPLACE(INDEX(GroupVertices[Group],MATCH(Edges[[#This Row],[Vertex 2]],GroupVertices[Vertex],0)),1,1,"")</f>
        <v>1</v>
      </c>
      <c r="BF56" s="48"/>
      <c r="BG56" s="49"/>
      <c r="BH56" s="48"/>
      <c r="BI56" s="49"/>
      <c r="BJ56" s="48"/>
      <c r="BK56" s="49"/>
      <c r="BL56" s="48"/>
      <c r="BM56" s="49"/>
      <c r="BN56" s="48"/>
    </row>
    <row r="57" spans="1:66" ht="15">
      <c r="A57" s="64" t="s">
        <v>222</v>
      </c>
      <c r="B57" s="64" t="s">
        <v>295</v>
      </c>
      <c r="C57" s="65" t="s">
        <v>1931</v>
      </c>
      <c r="D57" s="66">
        <v>3</v>
      </c>
      <c r="E57" s="67" t="s">
        <v>132</v>
      </c>
      <c r="F57" s="68">
        <v>32</v>
      </c>
      <c r="G57" s="65"/>
      <c r="H57" s="69"/>
      <c r="I57" s="70"/>
      <c r="J57" s="70"/>
      <c r="K57" s="34" t="s">
        <v>65</v>
      </c>
      <c r="L57" s="77">
        <v>57</v>
      </c>
      <c r="M57" s="77"/>
      <c r="N57" s="72"/>
      <c r="O57" s="79" t="s">
        <v>326</v>
      </c>
      <c r="P57" s="81">
        <v>43778.14741898148</v>
      </c>
      <c r="Q57" s="79" t="s">
        <v>341</v>
      </c>
      <c r="R57" s="79"/>
      <c r="S57" s="79"/>
      <c r="T57" s="79" t="s">
        <v>380</v>
      </c>
      <c r="U57" s="82" t="s">
        <v>403</v>
      </c>
      <c r="V57" s="82" t="s">
        <v>403</v>
      </c>
      <c r="W57" s="81">
        <v>43778.14741898148</v>
      </c>
      <c r="X57" s="85">
        <v>43778</v>
      </c>
      <c r="Y57" s="87" t="s">
        <v>450</v>
      </c>
      <c r="Z57" s="82" t="s">
        <v>493</v>
      </c>
      <c r="AA57" s="79"/>
      <c r="AB57" s="79"/>
      <c r="AC57" s="87" t="s">
        <v>536</v>
      </c>
      <c r="AD57" s="87" t="s">
        <v>569</v>
      </c>
      <c r="AE57" s="79" t="b">
        <v>0</v>
      </c>
      <c r="AF57" s="79">
        <v>8</v>
      </c>
      <c r="AG57" s="87" t="s">
        <v>581</v>
      </c>
      <c r="AH57" s="79" t="b">
        <v>0</v>
      </c>
      <c r="AI57" s="79" t="s">
        <v>592</v>
      </c>
      <c r="AJ57" s="79"/>
      <c r="AK57" s="87" t="s">
        <v>578</v>
      </c>
      <c r="AL57" s="79" t="b">
        <v>0</v>
      </c>
      <c r="AM57" s="79">
        <v>2</v>
      </c>
      <c r="AN57" s="87" t="s">
        <v>578</v>
      </c>
      <c r="AO57" s="79" t="s">
        <v>601</v>
      </c>
      <c r="AP57" s="79" t="b">
        <v>0</v>
      </c>
      <c r="AQ57" s="87" t="s">
        <v>569</v>
      </c>
      <c r="AR57" s="79" t="s">
        <v>176</v>
      </c>
      <c r="AS57" s="79">
        <v>0</v>
      </c>
      <c r="AT57" s="79">
        <v>0</v>
      </c>
      <c r="AU57" s="79"/>
      <c r="AV57" s="79"/>
      <c r="AW57" s="79"/>
      <c r="AX57" s="79"/>
      <c r="AY57" s="79"/>
      <c r="AZ57" s="79"/>
      <c r="BA57" s="79"/>
      <c r="BB57" s="79"/>
      <c r="BC57">
        <v>1</v>
      </c>
      <c r="BD57" s="78" t="str">
        <f>REPLACE(INDEX(GroupVertices[Group],MATCH(Edges[[#This Row],[Vertex 1]],GroupVertices[Vertex],0)),1,1,"")</f>
        <v>1</v>
      </c>
      <c r="BE57" s="78" t="str">
        <f>REPLACE(INDEX(GroupVertices[Group],MATCH(Edges[[#This Row],[Vertex 2]],GroupVertices[Vertex],0)),1,1,"")</f>
        <v>1</v>
      </c>
      <c r="BF57" s="48"/>
      <c r="BG57" s="49"/>
      <c r="BH57" s="48"/>
      <c r="BI57" s="49"/>
      <c r="BJ57" s="48"/>
      <c r="BK57" s="49"/>
      <c r="BL57" s="48"/>
      <c r="BM57" s="49"/>
      <c r="BN57" s="48"/>
    </row>
    <row r="58" spans="1:66" ht="15">
      <c r="A58" s="64" t="s">
        <v>222</v>
      </c>
      <c r="B58" s="64" t="s">
        <v>296</v>
      </c>
      <c r="C58" s="65" t="s">
        <v>1931</v>
      </c>
      <c r="D58" s="66">
        <v>3</v>
      </c>
      <c r="E58" s="67" t="s">
        <v>132</v>
      </c>
      <c r="F58" s="68">
        <v>32</v>
      </c>
      <c r="G58" s="65"/>
      <c r="H58" s="69"/>
      <c r="I58" s="70"/>
      <c r="J58" s="70"/>
      <c r="K58" s="34" t="s">
        <v>65</v>
      </c>
      <c r="L58" s="77">
        <v>58</v>
      </c>
      <c r="M58" s="77"/>
      <c r="N58" s="72"/>
      <c r="O58" s="79" t="s">
        <v>326</v>
      </c>
      <c r="P58" s="81">
        <v>43778.14741898148</v>
      </c>
      <c r="Q58" s="79" t="s">
        <v>341</v>
      </c>
      <c r="R58" s="79"/>
      <c r="S58" s="79"/>
      <c r="T58" s="79" t="s">
        <v>380</v>
      </c>
      <c r="U58" s="82" t="s">
        <v>403</v>
      </c>
      <c r="V58" s="82" t="s">
        <v>403</v>
      </c>
      <c r="W58" s="81">
        <v>43778.14741898148</v>
      </c>
      <c r="X58" s="85">
        <v>43778</v>
      </c>
      <c r="Y58" s="87" t="s">
        <v>450</v>
      </c>
      <c r="Z58" s="82" t="s">
        <v>493</v>
      </c>
      <c r="AA58" s="79"/>
      <c r="AB58" s="79"/>
      <c r="AC58" s="87" t="s">
        <v>536</v>
      </c>
      <c r="AD58" s="87" t="s">
        <v>569</v>
      </c>
      <c r="AE58" s="79" t="b">
        <v>0</v>
      </c>
      <c r="AF58" s="79">
        <v>8</v>
      </c>
      <c r="AG58" s="87" t="s">
        <v>581</v>
      </c>
      <c r="AH58" s="79" t="b">
        <v>0</v>
      </c>
      <c r="AI58" s="79" t="s">
        <v>592</v>
      </c>
      <c r="AJ58" s="79"/>
      <c r="AK58" s="87" t="s">
        <v>578</v>
      </c>
      <c r="AL58" s="79" t="b">
        <v>0</v>
      </c>
      <c r="AM58" s="79">
        <v>2</v>
      </c>
      <c r="AN58" s="87" t="s">
        <v>578</v>
      </c>
      <c r="AO58" s="79" t="s">
        <v>601</v>
      </c>
      <c r="AP58" s="79" t="b">
        <v>0</v>
      </c>
      <c r="AQ58" s="87" t="s">
        <v>569</v>
      </c>
      <c r="AR58" s="79" t="s">
        <v>176</v>
      </c>
      <c r="AS58" s="79">
        <v>0</v>
      </c>
      <c r="AT58" s="79">
        <v>0</v>
      </c>
      <c r="AU58" s="79"/>
      <c r="AV58" s="79"/>
      <c r="AW58" s="79"/>
      <c r="AX58" s="79"/>
      <c r="AY58" s="79"/>
      <c r="AZ58" s="79"/>
      <c r="BA58" s="79"/>
      <c r="BB58" s="79"/>
      <c r="BC58">
        <v>1</v>
      </c>
      <c r="BD58" s="78" t="str">
        <f>REPLACE(INDEX(GroupVertices[Group],MATCH(Edges[[#This Row],[Vertex 1]],GroupVertices[Vertex],0)),1,1,"")</f>
        <v>1</v>
      </c>
      <c r="BE58" s="78" t="str">
        <f>REPLACE(INDEX(GroupVertices[Group],MATCH(Edges[[#This Row],[Vertex 2]],GroupVertices[Vertex],0)),1,1,"")</f>
        <v>1</v>
      </c>
      <c r="BF58" s="48"/>
      <c r="BG58" s="49"/>
      <c r="BH58" s="48"/>
      <c r="BI58" s="49"/>
      <c r="BJ58" s="48"/>
      <c r="BK58" s="49"/>
      <c r="BL58" s="48"/>
      <c r="BM58" s="49"/>
      <c r="BN58" s="48"/>
    </row>
    <row r="59" spans="1:66" ht="15">
      <c r="A59" s="64" t="s">
        <v>222</v>
      </c>
      <c r="B59" s="64" t="s">
        <v>297</v>
      </c>
      <c r="C59" s="65" t="s">
        <v>1931</v>
      </c>
      <c r="D59" s="66">
        <v>3</v>
      </c>
      <c r="E59" s="67" t="s">
        <v>132</v>
      </c>
      <c r="F59" s="68">
        <v>32</v>
      </c>
      <c r="G59" s="65"/>
      <c r="H59" s="69"/>
      <c r="I59" s="70"/>
      <c r="J59" s="70"/>
      <c r="K59" s="34" t="s">
        <v>65</v>
      </c>
      <c r="L59" s="77">
        <v>59</v>
      </c>
      <c r="M59" s="77"/>
      <c r="N59" s="72"/>
      <c r="O59" s="79" t="s">
        <v>326</v>
      </c>
      <c r="P59" s="81">
        <v>43778.14741898148</v>
      </c>
      <c r="Q59" s="79" t="s">
        <v>341</v>
      </c>
      <c r="R59" s="79"/>
      <c r="S59" s="79"/>
      <c r="T59" s="79" t="s">
        <v>380</v>
      </c>
      <c r="U59" s="82" t="s">
        <v>403</v>
      </c>
      <c r="V59" s="82" t="s">
        <v>403</v>
      </c>
      <c r="W59" s="81">
        <v>43778.14741898148</v>
      </c>
      <c r="X59" s="85">
        <v>43778</v>
      </c>
      <c r="Y59" s="87" t="s">
        <v>450</v>
      </c>
      <c r="Z59" s="82" t="s">
        <v>493</v>
      </c>
      <c r="AA59" s="79"/>
      <c r="AB59" s="79"/>
      <c r="AC59" s="87" t="s">
        <v>536</v>
      </c>
      <c r="AD59" s="87" t="s">
        <v>569</v>
      </c>
      <c r="AE59" s="79" t="b">
        <v>0</v>
      </c>
      <c r="AF59" s="79">
        <v>8</v>
      </c>
      <c r="AG59" s="87" t="s">
        <v>581</v>
      </c>
      <c r="AH59" s="79" t="b">
        <v>0</v>
      </c>
      <c r="AI59" s="79" t="s">
        <v>592</v>
      </c>
      <c r="AJ59" s="79"/>
      <c r="AK59" s="87" t="s">
        <v>578</v>
      </c>
      <c r="AL59" s="79" t="b">
        <v>0</v>
      </c>
      <c r="AM59" s="79">
        <v>2</v>
      </c>
      <c r="AN59" s="87" t="s">
        <v>578</v>
      </c>
      <c r="AO59" s="79" t="s">
        <v>601</v>
      </c>
      <c r="AP59" s="79" t="b">
        <v>0</v>
      </c>
      <c r="AQ59" s="87" t="s">
        <v>569</v>
      </c>
      <c r="AR59" s="79" t="s">
        <v>176</v>
      </c>
      <c r="AS59" s="79">
        <v>0</v>
      </c>
      <c r="AT59" s="79">
        <v>0</v>
      </c>
      <c r="AU59" s="79"/>
      <c r="AV59" s="79"/>
      <c r="AW59" s="79"/>
      <c r="AX59" s="79"/>
      <c r="AY59" s="79"/>
      <c r="AZ59" s="79"/>
      <c r="BA59" s="79"/>
      <c r="BB59" s="79"/>
      <c r="BC59">
        <v>1</v>
      </c>
      <c r="BD59" s="78" t="str">
        <f>REPLACE(INDEX(GroupVertices[Group],MATCH(Edges[[#This Row],[Vertex 1]],GroupVertices[Vertex],0)),1,1,"")</f>
        <v>1</v>
      </c>
      <c r="BE59" s="78" t="str">
        <f>REPLACE(INDEX(GroupVertices[Group],MATCH(Edges[[#This Row],[Vertex 2]],GroupVertices[Vertex],0)),1,1,"")</f>
        <v>1</v>
      </c>
      <c r="BF59" s="48"/>
      <c r="BG59" s="49"/>
      <c r="BH59" s="48"/>
      <c r="BI59" s="49"/>
      <c r="BJ59" s="48"/>
      <c r="BK59" s="49"/>
      <c r="BL59" s="48"/>
      <c r="BM59" s="49"/>
      <c r="BN59" s="48"/>
    </row>
    <row r="60" spans="1:66" ht="15">
      <c r="A60" s="64" t="s">
        <v>222</v>
      </c>
      <c r="B60" s="64" t="s">
        <v>298</v>
      </c>
      <c r="C60" s="65" t="s">
        <v>1931</v>
      </c>
      <c r="D60" s="66">
        <v>3</v>
      </c>
      <c r="E60" s="67" t="s">
        <v>132</v>
      </c>
      <c r="F60" s="68">
        <v>32</v>
      </c>
      <c r="G60" s="65"/>
      <c r="H60" s="69"/>
      <c r="I60" s="70"/>
      <c r="J60" s="70"/>
      <c r="K60" s="34" t="s">
        <v>65</v>
      </c>
      <c r="L60" s="77">
        <v>60</v>
      </c>
      <c r="M60" s="77"/>
      <c r="N60" s="72"/>
      <c r="O60" s="79" t="s">
        <v>327</v>
      </c>
      <c r="P60" s="81">
        <v>43778.14741898148</v>
      </c>
      <c r="Q60" s="79" t="s">
        <v>341</v>
      </c>
      <c r="R60" s="79"/>
      <c r="S60" s="79"/>
      <c r="T60" s="79" t="s">
        <v>380</v>
      </c>
      <c r="U60" s="82" t="s">
        <v>403</v>
      </c>
      <c r="V60" s="82" t="s">
        <v>403</v>
      </c>
      <c r="W60" s="81">
        <v>43778.14741898148</v>
      </c>
      <c r="X60" s="85">
        <v>43778</v>
      </c>
      <c r="Y60" s="87" t="s">
        <v>450</v>
      </c>
      <c r="Z60" s="82" t="s">
        <v>493</v>
      </c>
      <c r="AA60" s="79"/>
      <c r="AB60" s="79"/>
      <c r="AC60" s="87" t="s">
        <v>536</v>
      </c>
      <c r="AD60" s="87" t="s">
        <v>569</v>
      </c>
      <c r="AE60" s="79" t="b">
        <v>0</v>
      </c>
      <c r="AF60" s="79">
        <v>8</v>
      </c>
      <c r="AG60" s="87" t="s">
        <v>581</v>
      </c>
      <c r="AH60" s="79" t="b">
        <v>0</v>
      </c>
      <c r="AI60" s="79" t="s">
        <v>592</v>
      </c>
      <c r="AJ60" s="79"/>
      <c r="AK60" s="87" t="s">
        <v>578</v>
      </c>
      <c r="AL60" s="79" t="b">
        <v>0</v>
      </c>
      <c r="AM60" s="79">
        <v>2</v>
      </c>
      <c r="AN60" s="87" t="s">
        <v>578</v>
      </c>
      <c r="AO60" s="79" t="s">
        <v>601</v>
      </c>
      <c r="AP60" s="79" t="b">
        <v>0</v>
      </c>
      <c r="AQ60" s="87" t="s">
        <v>569</v>
      </c>
      <c r="AR60" s="79" t="s">
        <v>176</v>
      </c>
      <c r="AS60" s="79">
        <v>0</v>
      </c>
      <c r="AT60" s="79">
        <v>0</v>
      </c>
      <c r="AU60" s="79"/>
      <c r="AV60" s="79"/>
      <c r="AW60" s="79"/>
      <c r="AX60" s="79"/>
      <c r="AY60" s="79"/>
      <c r="AZ60" s="79"/>
      <c r="BA60" s="79"/>
      <c r="BB60" s="79"/>
      <c r="BC60">
        <v>1</v>
      </c>
      <c r="BD60" s="78" t="str">
        <f>REPLACE(INDEX(GroupVertices[Group],MATCH(Edges[[#This Row],[Vertex 1]],GroupVertices[Vertex],0)),1,1,"")</f>
        <v>1</v>
      </c>
      <c r="BE60" s="78" t="str">
        <f>REPLACE(INDEX(GroupVertices[Group],MATCH(Edges[[#This Row],[Vertex 2]],GroupVertices[Vertex],0)),1,1,"")</f>
        <v>1</v>
      </c>
      <c r="BF60" s="48">
        <v>2</v>
      </c>
      <c r="BG60" s="49">
        <v>2.816901408450704</v>
      </c>
      <c r="BH60" s="48">
        <v>0</v>
      </c>
      <c r="BI60" s="49">
        <v>0</v>
      </c>
      <c r="BJ60" s="48">
        <v>0</v>
      </c>
      <c r="BK60" s="49">
        <v>0</v>
      </c>
      <c r="BL60" s="48">
        <v>69</v>
      </c>
      <c r="BM60" s="49">
        <v>97.1830985915493</v>
      </c>
      <c r="BN60" s="48">
        <v>71</v>
      </c>
    </row>
    <row r="61" spans="1:66" ht="15">
      <c r="A61" s="64" t="s">
        <v>223</v>
      </c>
      <c r="B61" s="64" t="s">
        <v>222</v>
      </c>
      <c r="C61" s="65" t="s">
        <v>1931</v>
      </c>
      <c r="D61" s="66">
        <v>3</v>
      </c>
      <c r="E61" s="67" t="s">
        <v>132</v>
      </c>
      <c r="F61" s="68">
        <v>32</v>
      </c>
      <c r="G61" s="65"/>
      <c r="H61" s="69"/>
      <c r="I61" s="70"/>
      <c r="J61" s="70"/>
      <c r="K61" s="34" t="s">
        <v>66</v>
      </c>
      <c r="L61" s="77">
        <v>61</v>
      </c>
      <c r="M61" s="77"/>
      <c r="N61" s="72"/>
      <c r="O61" s="79" t="s">
        <v>328</v>
      </c>
      <c r="P61" s="81">
        <v>43778.17637731481</v>
      </c>
      <c r="Q61" s="79" t="s">
        <v>341</v>
      </c>
      <c r="R61" s="79"/>
      <c r="S61" s="79"/>
      <c r="T61" s="79"/>
      <c r="U61" s="79"/>
      <c r="V61" s="82" t="s">
        <v>415</v>
      </c>
      <c r="W61" s="81">
        <v>43778.17637731481</v>
      </c>
      <c r="X61" s="85">
        <v>43778</v>
      </c>
      <c r="Y61" s="87" t="s">
        <v>451</v>
      </c>
      <c r="Z61" s="82" t="s">
        <v>494</v>
      </c>
      <c r="AA61" s="79"/>
      <c r="AB61" s="79"/>
      <c r="AC61" s="87" t="s">
        <v>537</v>
      </c>
      <c r="AD61" s="79"/>
      <c r="AE61" s="79" t="b">
        <v>0</v>
      </c>
      <c r="AF61" s="79">
        <v>0</v>
      </c>
      <c r="AG61" s="87" t="s">
        <v>578</v>
      </c>
      <c r="AH61" s="79" t="b">
        <v>0</v>
      </c>
      <c r="AI61" s="79" t="s">
        <v>592</v>
      </c>
      <c r="AJ61" s="79"/>
      <c r="AK61" s="87" t="s">
        <v>578</v>
      </c>
      <c r="AL61" s="79" t="b">
        <v>0</v>
      </c>
      <c r="AM61" s="79">
        <v>2</v>
      </c>
      <c r="AN61" s="87" t="s">
        <v>536</v>
      </c>
      <c r="AO61" s="79" t="s">
        <v>601</v>
      </c>
      <c r="AP61" s="79" t="b">
        <v>0</v>
      </c>
      <c r="AQ61" s="87" t="s">
        <v>536</v>
      </c>
      <c r="AR61" s="79" t="s">
        <v>176</v>
      </c>
      <c r="AS61" s="79">
        <v>0</v>
      </c>
      <c r="AT61" s="79">
        <v>0</v>
      </c>
      <c r="AU61" s="79"/>
      <c r="AV61" s="79"/>
      <c r="AW61" s="79"/>
      <c r="AX61" s="79"/>
      <c r="AY61" s="79"/>
      <c r="AZ61" s="79"/>
      <c r="BA61" s="79"/>
      <c r="BB61" s="79"/>
      <c r="BC61">
        <v>1</v>
      </c>
      <c r="BD61" s="78" t="str">
        <f>REPLACE(INDEX(GroupVertices[Group],MATCH(Edges[[#This Row],[Vertex 1]],GroupVertices[Vertex],0)),1,1,"")</f>
        <v>1</v>
      </c>
      <c r="BE61" s="78" t="str">
        <f>REPLACE(INDEX(GroupVertices[Group],MATCH(Edges[[#This Row],[Vertex 2]],GroupVertices[Vertex],0)),1,1,"")</f>
        <v>1</v>
      </c>
      <c r="BF61" s="48"/>
      <c r="BG61" s="49"/>
      <c r="BH61" s="48"/>
      <c r="BI61" s="49"/>
      <c r="BJ61" s="48"/>
      <c r="BK61" s="49"/>
      <c r="BL61" s="48"/>
      <c r="BM61" s="49"/>
      <c r="BN61" s="48"/>
    </row>
    <row r="62" spans="1:66" ht="15">
      <c r="A62" s="64" t="s">
        <v>224</v>
      </c>
      <c r="B62" s="64" t="s">
        <v>222</v>
      </c>
      <c r="C62" s="65" t="s">
        <v>1931</v>
      </c>
      <c r="D62" s="66">
        <v>3</v>
      </c>
      <c r="E62" s="67" t="s">
        <v>132</v>
      </c>
      <c r="F62" s="68">
        <v>32</v>
      </c>
      <c r="G62" s="65"/>
      <c r="H62" s="69"/>
      <c r="I62" s="70"/>
      <c r="J62" s="70"/>
      <c r="K62" s="34" t="s">
        <v>65</v>
      </c>
      <c r="L62" s="77">
        <v>62</v>
      </c>
      <c r="M62" s="77"/>
      <c r="N62" s="72"/>
      <c r="O62" s="79" t="s">
        <v>328</v>
      </c>
      <c r="P62" s="81">
        <v>43778.83238425926</v>
      </c>
      <c r="Q62" s="79" t="s">
        <v>341</v>
      </c>
      <c r="R62" s="79"/>
      <c r="S62" s="79"/>
      <c r="T62" s="79"/>
      <c r="U62" s="79"/>
      <c r="V62" s="82" t="s">
        <v>416</v>
      </c>
      <c r="W62" s="81">
        <v>43778.83238425926</v>
      </c>
      <c r="X62" s="85">
        <v>43778</v>
      </c>
      <c r="Y62" s="87" t="s">
        <v>452</v>
      </c>
      <c r="Z62" s="82" t="s">
        <v>495</v>
      </c>
      <c r="AA62" s="79"/>
      <c r="AB62" s="79"/>
      <c r="AC62" s="87" t="s">
        <v>538</v>
      </c>
      <c r="AD62" s="79"/>
      <c r="AE62" s="79" t="b">
        <v>0</v>
      </c>
      <c r="AF62" s="79">
        <v>0</v>
      </c>
      <c r="AG62" s="87" t="s">
        <v>578</v>
      </c>
      <c r="AH62" s="79" t="b">
        <v>0</v>
      </c>
      <c r="AI62" s="79" t="s">
        <v>592</v>
      </c>
      <c r="AJ62" s="79"/>
      <c r="AK62" s="87" t="s">
        <v>578</v>
      </c>
      <c r="AL62" s="79" t="b">
        <v>0</v>
      </c>
      <c r="AM62" s="79">
        <v>2</v>
      </c>
      <c r="AN62" s="87" t="s">
        <v>536</v>
      </c>
      <c r="AO62" s="79" t="s">
        <v>599</v>
      </c>
      <c r="AP62" s="79" t="b">
        <v>0</v>
      </c>
      <c r="AQ62" s="87" t="s">
        <v>536</v>
      </c>
      <c r="AR62" s="79" t="s">
        <v>176</v>
      </c>
      <c r="AS62" s="79">
        <v>0</v>
      </c>
      <c r="AT62" s="79">
        <v>0</v>
      </c>
      <c r="AU62" s="79"/>
      <c r="AV62" s="79"/>
      <c r="AW62" s="79"/>
      <c r="AX62" s="79"/>
      <c r="AY62" s="79"/>
      <c r="AZ62" s="79"/>
      <c r="BA62" s="79"/>
      <c r="BB62" s="79"/>
      <c r="BC62">
        <v>1</v>
      </c>
      <c r="BD62" s="78" t="str">
        <f>REPLACE(INDEX(GroupVertices[Group],MATCH(Edges[[#This Row],[Vertex 1]],GroupVertices[Vertex],0)),1,1,"")</f>
        <v>1</v>
      </c>
      <c r="BE62" s="78" t="str">
        <f>REPLACE(INDEX(GroupVertices[Group],MATCH(Edges[[#This Row],[Vertex 2]],GroupVertices[Vertex],0)),1,1,"")</f>
        <v>1</v>
      </c>
      <c r="BF62" s="48"/>
      <c r="BG62" s="49"/>
      <c r="BH62" s="48"/>
      <c r="BI62" s="49"/>
      <c r="BJ62" s="48"/>
      <c r="BK62" s="49"/>
      <c r="BL62" s="48"/>
      <c r="BM62" s="49"/>
      <c r="BN62" s="48"/>
    </row>
    <row r="63" spans="1:66" ht="15">
      <c r="A63" s="64" t="s">
        <v>223</v>
      </c>
      <c r="B63" s="64" t="s">
        <v>255</v>
      </c>
      <c r="C63" s="65" t="s">
        <v>1931</v>
      </c>
      <c r="D63" s="66">
        <v>3</v>
      </c>
      <c r="E63" s="67" t="s">
        <v>132</v>
      </c>
      <c r="F63" s="68">
        <v>32</v>
      </c>
      <c r="G63" s="65"/>
      <c r="H63" s="69"/>
      <c r="I63" s="70"/>
      <c r="J63" s="70"/>
      <c r="K63" s="34" t="s">
        <v>65</v>
      </c>
      <c r="L63" s="77">
        <v>63</v>
      </c>
      <c r="M63" s="77"/>
      <c r="N63" s="72"/>
      <c r="O63" s="79" t="s">
        <v>326</v>
      </c>
      <c r="P63" s="81">
        <v>43778.17637731481</v>
      </c>
      <c r="Q63" s="79" t="s">
        <v>341</v>
      </c>
      <c r="R63" s="79"/>
      <c r="S63" s="79"/>
      <c r="T63" s="79"/>
      <c r="U63" s="79"/>
      <c r="V63" s="82" t="s">
        <v>415</v>
      </c>
      <c r="W63" s="81">
        <v>43778.17637731481</v>
      </c>
      <c r="X63" s="85">
        <v>43778</v>
      </c>
      <c r="Y63" s="87" t="s">
        <v>451</v>
      </c>
      <c r="Z63" s="82" t="s">
        <v>494</v>
      </c>
      <c r="AA63" s="79"/>
      <c r="AB63" s="79"/>
      <c r="AC63" s="87" t="s">
        <v>537</v>
      </c>
      <c r="AD63" s="79"/>
      <c r="AE63" s="79" t="b">
        <v>0</v>
      </c>
      <c r="AF63" s="79">
        <v>0</v>
      </c>
      <c r="AG63" s="87" t="s">
        <v>578</v>
      </c>
      <c r="AH63" s="79" t="b">
        <v>0</v>
      </c>
      <c r="AI63" s="79" t="s">
        <v>592</v>
      </c>
      <c r="AJ63" s="79"/>
      <c r="AK63" s="87" t="s">
        <v>578</v>
      </c>
      <c r="AL63" s="79" t="b">
        <v>0</v>
      </c>
      <c r="AM63" s="79">
        <v>2</v>
      </c>
      <c r="AN63" s="87" t="s">
        <v>536</v>
      </c>
      <c r="AO63" s="79" t="s">
        <v>601</v>
      </c>
      <c r="AP63" s="79" t="b">
        <v>0</v>
      </c>
      <c r="AQ63" s="87" t="s">
        <v>536</v>
      </c>
      <c r="AR63" s="79" t="s">
        <v>176</v>
      </c>
      <c r="AS63" s="79">
        <v>0</v>
      </c>
      <c r="AT63" s="79">
        <v>0</v>
      </c>
      <c r="AU63" s="79"/>
      <c r="AV63" s="79"/>
      <c r="AW63" s="79"/>
      <c r="AX63" s="79"/>
      <c r="AY63" s="79"/>
      <c r="AZ63" s="79"/>
      <c r="BA63" s="79"/>
      <c r="BB63" s="79"/>
      <c r="BC63">
        <v>1</v>
      </c>
      <c r="BD63" s="78" t="str">
        <f>REPLACE(INDEX(GroupVertices[Group],MATCH(Edges[[#This Row],[Vertex 1]],GroupVertices[Vertex],0)),1,1,"")</f>
        <v>1</v>
      </c>
      <c r="BE63" s="78" t="str">
        <f>REPLACE(INDEX(GroupVertices[Group],MATCH(Edges[[#This Row],[Vertex 2]],GroupVertices[Vertex],0)),1,1,"")</f>
        <v>1</v>
      </c>
      <c r="BF63" s="48"/>
      <c r="BG63" s="49"/>
      <c r="BH63" s="48"/>
      <c r="BI63" s="49"/>
      <c r="BJ63" s="48"/>
      <c r="BK63" s="49"/>
      <c r="BL63" s="48"/>
      <c r="BM63" s="49"/>
      <c r="BN63" s="48"/>
    </row>
    <row r="64" spans="1:66" ht="15">
      <c r="A64" s="64" t="s">
        <v>224</v>
      </c>
      <c r="B64" s="64" t="s">
        <v>255</v>
      </c>
      <c r="C64" s="65" t="s">
        <v>1931</v>
      </c>
      <c r="D64" s="66">
        <v>3</v>
      </c>
      <c r="E64" s="67" t="s">
        <v>132</v>
      </c>
      <c r="F64" s="68">
        <v>32</v>
      </c>
      <c r="G64" s="65"/>
      <c r="H64" s="69"/>
      <c r="I64" s="70"/>
      <c r="J64" s="70"/>
      <c r="K64" s="34" t="s">
        <v>65</v>
      </c>
      <c r="L64" s="77">
        <v>64</v>
      </c>
      <c r="M64" s="77"/>
      <c r="N64" s="72"/>
      <c r="O64" s="79" t="s">
        <v>326</v>
      </c>
      <c r="P64" s="81">
        <v>43778.83238425926</v>
      </c>
      <c r="Q64" s="79" t="s">
        <v>341</v>
      </c>
      <c r="R64" s="79"/>
      <c r="S64" s="79"/>
      <c r="T64" s="79"/>
      <c r="U64" s="79"/>
      <c r="V64" s="82" t="s">
        <v>416</v>
      </c>
      <c r="W64" s="81">
        <v>43778.83238425926</v>
      </c>
      <c r="X64" s="85">
        <v>43778</v>
      </c>
      <c r="Y64" s="87" t="s">
        <v>452</v>
      </c>
      <c r="Z64" s="82" t="s">
        <v>495</v>
      </c>
      <c r="AA64" s="79"/>
      <c r="AB64" s="79"/>
      <c r="AC64" s="87" t="s">
        <v>538</v>
      </c>
      <c r="AD64" s="79"/>
      <c r="AE64" s="79" t="b">
        <v>0</v>
      </c>
      <c r="AF64" s="79">
        <v>0</v>
      </c>
      <c r="AG64" s="87" t="s">
        <v>578</v>
      </c>
      <c r="AH64" s="79" t="b">
        <v>0</v>
      </c>
      <c r="AI64" s="79" t="s">
        <v>592</v>
      </c>
      <c r="AJ64" s="79"/>
      <c r="AK64" s="87" t="s">
        <v>578</v>
      </c>
      <c r="AL64" s="79" t="b">
        <v>0</v>
      </c>
      <c r="AM64" s="79">
        <v>2</v>
      </c>
      <c r="AN64" s="87" t="s">
        <v>536</v>
      </c>
      <c r="AO64" s="79" t="s">
        <v>599</v>
      </c>
      <c r="AP64" s="79" t="b">
        <v>0</v>
      </c>
      <c r="AQ64" s="87" t="s">
        <v>536</v>
      </c>
      <c r="AR64" s="79" t="s">
        <v>176</v>
      </c>
      <c r="AS64" s="79">
        <v>0</v>
      </c>
      <c r="AT64" s="79">
        <v>0</v>
      </c>
      <c r="AU64" s="79"/>
      <c r="AV64" s="79"/>
      <c r="AW64" s="79"/>
      <c r="AX64" s="79"/>
      <c r="AY64" s="79"/>
      <c r="AZ64" s="79"/>
      <c r="BA64" s="79"/>
      <c r="BB64" s="79"/>
      <c r="BC64">
        <v>1</v>
      </c>
      <c r="BD64" s="78" t="str">
        <f>REPLACE(INDEX(GroupVertices[Group],MATCH(Edges[[#This Row],[Vertex 1]],GroupVertices[Vertex],0)),1,1,"")</f>
        <v>1</v>
      </c>
      <c r="BE64" s="78" t="str">
        <f>REPLACE(INDEX(GroupVertices[Group],MATCH(Edges[[#This Row],[Vertex 2]],GroupVertices[Vertex],0)),1,1,"")</f>
        <v>1</v>
      </c>
      <c r="BF64" s="48"/>
      <c r="BG64" s="49"/>
      <c r="BH64" s="48"/>
      <c r="BI64" s="49"/>
      <c r="BJ64" s="48"/>
      <c r="BK64" s="49"/>
      <c r="BL64" s="48"/>
      <c r="BM64" s="49"/>
      <c r="BN64" s="48"/>
    </row>
    <row r="65" spans="1:66" ht="15">
      <c r="A65" s="64" t="s">
        <v>223</v>
      </c>
      <c r="B65" s="64" t="s">
        <v>256</v>
      </c>
      <c r="C65" s="65" t="s">
        <v>1931</v>
      </c>
      <c r="D65" s="66">
        <v>3</v>
      </c>
      <c r="E65" s="67" t="s">
        <v>132</v>
      </c>
      <c r="F65" s="68">
        <v>32</v>
      </c>
      <c r="G65" s="65"/>
      <c r="H65" s="69"/>
      <c r="I65" s="70"/>
      <c r="J65" s="70"/>
      <c r="K65" s="34" t="s">
        <v>65</v>
      </c>
      <c r="L65" s="77">
        <v>65</v>
      </c>
      <c r="M65" s="77"/>
      <c r="N65" s="72"/>
      <c r="O65" s="79" t="s">
        <v>326</v>
      </c>
      <c r="P65" s="81">
        <v>43778.17637731481</v>
      </c>
      <c r="Q65" s="79" t="s">
        <v>341</v>
      </c>
      <c r="R65" s="79"/>
      <c r="S65" s="79"/>
      <c r="T65" s="79"/>
      <c r="U65" s="79"/>
      <c r="V65" s="82" t="s">
        <v>415</v>
      </c>
      <c r="W65" s="81">
        <v>43778.17637731481</v>
      </c>
      <c r="X65" s="85">
        <v>43778</v>
      </c>
      <c r="Y65" s="87" t="s">
        <v>451</v>
      </c>
      <c r="Z65" s="82" t="s">
        <v>494</v>
      </c>
      <c r="AA65" s="79"/>
      <c r="AB65" s="79"/>
      <c r="AC65" s="87" t="s">
        <v>537</v>
      </c>
      <c r="AD65" s="79"/>
      <c r="AE65" s="79" t="b">
        <v>0</v>
      </c>
      <c r="AF65" s="79">
        <v>0</v>
      </c>
      <c r="AG65" s="87" t="s">
        <v>578</v>
      </c>
      <c r="AH65" s="79" t="b">
        <v>0</v>
      </c>
      <c r="AI65" s="79" t="s">
        <v>592</v>
      </c>
      <c r="AJ65" s="79"/>
      <c r="AK65" s="87" t="s">
        <v>578</v>
      </c>
      <c r="AL65" s="79" t="b">
        <v>0</v>
      </c>
      <c r="AM65" s="79">
        <v>2</v>
      </c>
      <c r="AN65" s="87" t="s">
        <v>536</v>
      </c>
      <c r="AO65" s="79" t="s">
        <v>601</v>
      </c>
      <c r="AP65" s="79" t="b">
        <v>0</v>
      </c>
      <c r="AQ65" s="87" t="s">
        <v>536</v>
      </c>
      <c r="AR65" s="79" t="s">
        <v>176</v>
      </c>
      <c r="AS65" s="79">
        <v>0</v>
      </c>
      <c r="AT65" s="79">
        <v>0</v>
      </c>
      <c r="AU65" s="79"/>
      <c r="AV65" s="79"/>
      <c r="AW65" s="79"/>
      <c r="AX65" s="79"/>
      <c r="AY65" s="79"/>
      <c r="AZ65" s="79"/>
      <c r="BA65" s="79"/>
      <c r="BB65" s="79"/>
      <c r="BC65">
        <v>1</v>
      </c>
      <c r="BD65" s="78" t="str">
        <f>REPLACE(INDEX(GroupVertices[Group],MATCH(Edges[[#This Row],[Vertex 1]],GroupVertices[Vertex],0)),1,1,"")</f>
        <v>1</v>
      </c>
      <c r="BE65" s="78" t="str">
        <f>REPLACE(INDEX(GroupVertices[Group],MATCH(Edges[[#This Row],[Vertex 2]],GroupVertices[Vertex],0)),1,1,"")</f>
        <v>1</v>
      </c>
      <c r="BF65" s="48"/>
      <c r="BG65" s="49"/>
      <c r="BH65" s="48"/>
      <c r="BI65" s="49"/>
      <c r="BJ65" s="48"/>
      <c r="BK65" s="49"/>
      <c r="BL65" s="48"/>
      <c r="BM65" s="49"/>
      <c r="BN65" s="48"/>
    </row>
    <row r="66" spans="1:66" ht="15">
      <c r="A66" s="64" t="s">
        <v>224</v>
      </c>
      <c r="B66" s="64" t="s">
        <v>256</v>
      </c>
      <c r="C66" s="65" t="s">
        <v>1931</v>
      </c>
      <c r="D66" s="66">
        <v>3</v>
      </c>
      <c r="E66" s="67" t="s">
        <v>132</v>
      </c>
      <c r="F66" s="68">
        <v>32</v>
      </c>
      <c r="G66" s="65"/>
      <c r="H66" s="69"/>
      <c r="I66" s="70"/>
      <c r="J66" s="70"/>
      <c r="K66" s="34" t="s">
        <v>65</v>
      </c>
      <c r="L66" s="77">
        <v>66</v>
      </c>
      <c r="M66" s="77"/>
      <c r="N66" s="72"/>
      <c r="O66" s="79" t="s">
        <v>326</v>
      </c>
      <c r="P66" s="81">
        <v>43778.83238425926</v>
      </c>
      <c r="Q66" s="79" t="s">
        <v>341</v>
      </c>
      <c r="R66" s="79"/>
      <c r="S66" s="79"/>
      <c r="T66" s="79"/>
      <c r="U66" s="79"/>
      <c r="V66" s="82" t="s">
        <v>416</v>
      </c>
      <c r="W66" s="81">
        <v>43778.83238425926</v>
      </c>
      <c r="X66" s="85">
        <v>43778</v>
      </c>
      <c r="Y66" s="87" t="s">
        <v>452</v>
      </c>
      <c r="Z66" s="82" t="s">
        <v>495</v>
      </c>
      <c r="AA66" s="79"/>
      <c r="AB66" s="79"/>
      <c r="AC66" s="87" t="s">
        <v>538</v>
      </c>
      <c r="AD66" s="79"/>
      <c r="AE66" s="79" t="b">
        <v>0</v>
      </c>
      <c r="AF66" s="79">
        <v>0</v>
      </c>
      <c r="AG66" s="87" t="s">
        <v>578</v>
      </c>
      <c r="AH66" s="79" t="b">
        <v>0</v>
      </c>
      <c r="AI66" s="79" t="s">
        <v>592</v>
      </c>
      <c r="AJ66" s="79"/>
      <c r="AK66" s="87" t="s">
        <v>578</v>
      </c>
      <c r="AL66" s="79" t="b">
        <v>0</v>
      </c>
      <c r="AM66" s="79">
        <v>2</v>
      </c>
      <c r="AN66" s="87" t="s">
        <v>536</v>
      </c>
      <c r="AO66" s="79" t="s">
        <v>599</v>
      </c>
      <c r="AP66" s="79" t="b">
        <v>0</v>
      </c>
      <c r="AQ66" s="87" t="s">
        <v>536</v>
      </c>
      <c r="AR66" s="79" t="s">
        <v>176</v>
      </c>
      <c r="AS66" s="79">
        <v>0</v>
      </c>
      <c r="AT66" s="79">
        <v>0</v>
      </c>
      <c r="AU66" s="79"/>
      <c r="AV66" s="79"/>
      <c r="AW66" s="79"/>
      <c r="AX66" s="79"/>
      <c r="AY66" s="79"/>
      <c r="AZ66" s="79"/>
      <c r="BA66" s="79"/>
      <c r="BB66" s="79"/>
      <c r="BC66">
        <v>1</v>
      </c>
      <c r="BD66" s="78" t="str">
        <f>REPLACE(INDEX(GroupVertices[Group],MATCH(Edges[[#This Row],[Vertex 1]],GroupVertices[Vertex],0)),1,1,"")</f>
        <v>1</v>
      </c>
      <c r="BE66" s="78" t="str">
        <f>REPLACE(INDEX(GroupVertices[Group],MATCH(Edges[[#This Row],[Vertex 2]],GroupVertices[Vertex],0)),1,1,"")</f>
        <v>1</v>
      </c>
      <c r="BF66" s="48"/>
      <c r="BG66" s="49"/>
      <c r="BH66" s="48"/>
      <c r="BI66" s="49"/>
      <c r="BJ66" s="48"/>
      <c r="BK66" s="49"/>
      <c r="BL66" s="48"/>
      <c r="BM66" s="49"/>
      <c r="BN66" s="48"/>
    </row>
    <row r="67" spans="1:66" ht="15">
      <c r="A67" s="64" t="s">
        <v>223</v>
      </c>
      <c r="B67" s="64" t="s">
        <v>257</v>
      </c>
      <c r="C67" s="65" t="s">
        <v>1931</v>
      </c>
      <c r="D67" s="66">
        <v>3</v>
      </c>
      <c r="E67" s="67" t="s">
        <v>132</v>
      </c>
      <c r="F67" s="68">
        <v>32</v>
      </c>
      <c r="G67" s="65"/>
      <c r="H67" s="69"/>
      <c r="I67" s="70"/>
      <c r="J67" s="70"/>
      <c r="K67" s="34" t="s">
        <v>65</v>
      </c>
      <c r="L67" s="77">
        <v>67</v>
      </c>
      <c r="M67" s="77"/>
      <c r="N67" s="72"/>
      <c r="O67" s="79" t="s">
        <v>326</v>
      </c>
      <c r="P67" s="81">
        <v>43778.17637731481</v>
      </c>
      <c r="Q67" s="79" t="s">
        <v>341</v>
      </c>
      <c r="R67" s="79"/>
      <c r="S67" s="79"/>
      <c r="T67" s="79"/>
      <c r="U67" s="79"/>
      <c r="V67" s="82" t="s">
        <v>415</v>
      </c>
      <c r="W67" s="81">
        <v>43778.17637731481</v>
      </c>
      <c r="X67" s="85">
        <v>43778</v>
      </c>
      <c r="Y67" s="87" t="s">
        <v>451</v>
      </c>
      <c r="Z67" s="82" t="s">
        <v>494</v>
      </c>
      <c r="AA67" s="79"/>
      <c r="AB67" s="79"/>
      <c r="AC67" s="87" t="s">
        <v>537</v>
      </c>
      <c r="AD67" s="79"/>
      <c r="AE67" s="79" t="b">
        <v>0</v>
      </c>
      <c r="AF67" s="79">
        <v>0</v>
      </c>
      <c r="AG67" s="87" t="s">
        <v>578</v>
      </c>
      <c r="AH67" s="79" t="b">
        <v>0</v>
      </c>
      <c r="AI67" s="79" t="s">
        <v>592</v>
      </c>
      <c r="AJ67" s="79"/>
      <c r="AK67" s="87" t="s">
        <v>578</v>
      </c>
      <c r="AL67" s="79" t="b">
        <v>0</v>
      </c>
      <c r="AM67" s="79">
        <v>2</v>
      </c>
      <c r="AN67" s="87" t="s">
        <v>536</v>
      </c>
      <c r="AO67" s="79" t="s">
        <v>601</v>
      </c>
      <c r="AP67" s="79" t="b">
        <v>0</v>
      </c>
      <c r="AQ67" s="87" t="s">
        <v>536</v>
      </c>
      <c r="AR67" s="79" t="s">
        <v>176</v>
      </c>
      <c r="AS67" s="79">
        <v>0</v>
      </c>
      <c r="AT67" s="79">
        <v>0</v>
      </c>
      <c r="AU67" s="79"/>
      <c r="AV67" s="79"/>
      <c r="AW67" s="79"/>
      <c r="AX67" s="79"/>
      <c r="AY67" s="79"/>
      <c r="AZ67" s="79"/>
      <c r="BA67" s="79"/>
      <c r="BB67" s="79"/>
      <c r="BC67">
        <v>1</v>
      </c>
      <c r="BD67" s="78" t="str">
        <f>REPLACE(INDEX(GroupVertices[Group],MATCH(Edges[[#This Row],[Vertex 1]],GroupVertices[Vertex],0)),1,1,"")</f>
        <v>1</v>
      </c>
      <c r="BE67" s="78" t="str">
        <f>REPLACE(INDEX(GroupVertices[Group],MATCH(Edges[[#This Row],[Vertex 2]],GroupVertices[Vertex],0)),1,1,"")</f>
        <v>1</v>
      </c>
      <c r="BF67" s="48"/>
      <c r="BG67" s="49"/>
      <c r="BH67" s="48"/>
      <c r="BI67" s="49"/>
      <c r="BJ67" s="48"/>
      <c r="BK67" s="49"/>
      <c r="BL67" s="48"/>
      <c r="BM67" s="49"/>
      <c r="BN67" s="48"/>
    </row>
    <row r="68" spans="1:66" ht="15">
      <c r="A68" s="64" t="s">
        <v>224</v>
      </c>
      <c r="B68" s="64" t="s">
        <v>257</v>
      </c>
      <c r="C68" s="65" t="s">
        <v>1931</v>
      </c>
      <c r="D68" s="66">
        <v>3</v>
      </c>
      <c r="E68" s="67" t="s">
        <v>132</v>
      </c>
      <c r="F68" s="68">
        <v>32</v>
      </c>
      <c r="G68" s="65"/>
      <c r="H68" s="69"/>
      <c r="I68" s="70"/>
      <c r="J68" s="70"/>
      <c r="K68" s="34" t="s">
        <v>65</v>
      </c>
      <c r="L68" s="77">
        <v>68</v>
      </c>
      <c r="M68" s="77"/>
      <c r="N68" s="72"/>
      <c r="O68" s="79" t="s">
        <v>326</v>
      </c>
      <c r="P68" s="81">
        <v>43778.83238425926</v>
      </c>
      <c r="Q68" s="79" t="s">
        <v>341</v>
      </c>
      <c r="R68" s="79"/>
      <c r="S68" s="79"/>
      <c r="T68" s="79"/>
      <c r="U68" s="79"/>
      <c r="V68" s="82" t="s">
        <v>416</v>
      </c>
      <c r="W68" s="81">
        <v>43778.83238425926</v>
      </c>
      <c r="X68" s="85">
        <v>43778</v>
      </c>
      <c r="Y68" s="87" t="s">
        <v>452</v>
      </c>
      <c r="Z68" s="82" t="s">
        <v>495</v>
      </c>
      <c r="AA68" s="79"/>
      <c r="AB68" s="79"/>
      <c r="AC68" s="87" t="s">
        <v>538</v>
      </c>
      <c r="AD68" s="79"/>
      <c r="AE68" s="79" t="b">
        <v>0</v>
      </c>
      <c r="AF68" s="79">
        <v>0</v>
      </c>
      <c r="AG68" s="87" t="s">
        <v>578</v>
      </c>
      <c r="AH68" s="79" t="b">
        <v>0</v>
      </c>
      <c r="AI68" s="79" t="s">
        <v>592</v>
      </c>
      <c r="AJ68" s="79"/>
      <c r="AK68" s="87" t="s">
        <v>578</v>
      </c>
      <c r="AL68" s="79" t="b">
        <v>0</v>
      </c>
      <c r="AM68" s="79">
        <v>2</v>
      </c>
      <c r="AN68" s="87" t="s">
        <v>536</v>
      </c>
      <c r="AO68" s="79" t="s">
        <v>599</v>
      </c>
      <c r="AP68" s="79" t="b">
        <v>0</v>
      </c>
      <c r="AQ68" s="87" t="s">
        <v>536</v>
      </c>
      <c r="AR68" s="79" t="s">
        <v>176</v>
      </c>
      <c r="AS68" s="79">
        <v>0</v>
      </c>
      <c r="AT68" s="79">
        <v>0</v>
      </c>
      <c r="AU68" s="79"/>
      <c r="AV68" s="79"/>
      <c r="AW68" s="79"/>
      <c r="AX68" s="79"/>
      <c r="AY68" s="79"/>
      <c r="AZ68" s="79"/>
      <c r="BA68" s="79"/>
      <c r="BB68" s="79"/>
      <c r="BC68">
        <v>1</v>
      </c>
      <c r="BD68" s="78" t="str">
        <f>REPLACE(INDEX(GroupVertices[Group],MATCH(Edges[[#This Row],[Vertex 1]],GroupVertices[Vertex],0)),1,1,"")</f>
        <v>1</v>
      </c>
      <c r="BE68" s="78" t="str">
        <f>REPLACE(INDEX(GroupVertices[Group],MATCH(Edges[[#This Row],[Vertex 2]],GroupVertices[Vertex],0)),1,1,"")</f>
        <v>1</v>
      </c>
      <c r="BF68" s="48"/>
      <c r="BG68" s="49"/>
      <c r="BH68" s="48"/>
      <c r="BI68" s="49"/>
      <c r="BJ68" s="48"/>
      <c r="BK68" s="49"/>
      <c r="BL68" s="48"/>
      <c r="BM68" s="49"/>
      <c r="BN68" s="48"/>
    </row>
    <row r="69" spans="1:66" ht="15">
      <c r="A69" s="64" t="s">
        <v>223</v>
      </c>
      <c r="B69" s="64" t="s">
        <v>258</v>
      </c>
      <c r="C69" s="65" t="s">
        <v>1931</v>
      </c>
      <c r="D69" s="66">
        <v>3</v>
      </c>
      <c r="E69" s="67" t="s">
        <v>132</v>
      </c>
      <c r="F69" s="68">
        <v>32</v>
      </c>
      <c r="G69" s="65"/>
      <c r="H69" s="69"/>
      <c r="I69" s="70"/>
      <c r="J69" s="70"/>
      <c r="K69" s="34" t="s">
        <v>65</v>
      </c>
      <c r="L69" s="77">
        <v>69</v>
      </c>
      <c r="M69" s="77"/>
      <c r="N69" s="72"/>
      <c r="O69" s="79" t="s">
        <v>326</v>
      </c>
      <c r="P69" s="81">
        <v>43778.17637731481</v>
      </c>
      <c r="Q69" s="79" t="s">
        <v>341</v>
      </c>
      <c r="R69" s="79"/>
      <c r="S69" s="79"/>
      <c r="T69" s="79"/>
      <c r="U69" s="79"/>
      <c r="V69" s="82" t="s">
        <v>415</v>
      </c>
      <c r="W69" s="81">
        <v>43778.17637731481</v>
      </c>
      <c r="X69" s="85">
        <v>43778</v>
      </c>
      <c r="Y69" s="87" t="s">
        <v>451</v>
      </c>
      <c r="Z69" s="82" t="s">
        <v>494</v>
      </c>
      <c r="AA69" s="79"/>
      <c r="AB69" s="79"/>
      <c r="AC69" s="87" t="s">
        <v>537</v>
      </c>
      <c r="AD69" s="79"/>
      <c r="AE69" s="79" t="b">
        <v>0</v>
      </c>
      <c r="AF69" s="79">
        <v>0</v>
      </c>
      <c r="AG69" s="87" t="s">
        <v>578</v>
      </c>
      <c r="AH69" s="79" t="b">
        <v>0</v>
      </c>
      <c r="AI69" s="79" t="s">
        <v>592</v>
      </c>
      <c r="AJ69" s="79"/>
      <c r="AK69" s="87" t="s">
        <v>578</v>
      </c>
      <c r="AL69" s="79" t="b">
        <v>0</v>
      </c>
      <c r="AM69" s="79">
        <v>2</v>
      </c>
      <c r="AN69" s="87" t="s">
        <v>536</v>
      </c>
      <c r="AO69" s="79" t="s">
        <v>601</v>
      </c>
      <c r="AP69" s="79" t="b">
        <v>0</v>
      </c>
      <c r="AQ69" s="87" t="s">
        <v>536</v>
      </c>
      <c r="AR69" s="79" t="s">
        <v>176</v>
      </c>
      <c r="AS69" s="79">
        <v>0</v>
      </c>
      <c r="AT69" s="79">
        <v>0</v>
      </c>
      <c r="AU69" s="79"/>
      <c r="AV69" s="79"/>
      <c r="AW69" s="79"/>
      <c r="AX69" s="79"/>
      <c r="AY69" s="79"/>
      <c r="AZ69" s="79"/>
      <c r="BA69" s="79"/>
      <c r="BB69" s="79"/>
      <c r="BC69">
        <v>1</v>
      </c>
      <c r="BD69" s="78" t="str">
        <f>REPLACE(INDEX(GroupVertices[Group],MATCH(Edges[[#This Row],[Vertex 1]],GroupVertices[Vertex],0)),1,1,"")</f>
        <v>1</v>
      </c>
      <c r="BE69" s="78" t="str">
        <f>REPLACE(INDEX(GroupVertices[Group],MATCH(Edges[[#This Row],[Vertex 2]],GroupVertices[Vertex],0)),1,1,"")</f>
        <v>1</v>
      </c>
      <c r="BF69" s="48"/>
      <c r="BG69" s="49"/>
      <c r="BH69" s="48"/>
      <c r="BI69" s="49"/>
      <c r="BJ69" s="48"/>
      <c r="BK69" s="49"/>
      <c r="BL69" s="48"/>
      <c r="BM69" s="49"/>
      <c r="BN69" s="48"/>
    </row>
    <row r="70" spans="1:66" ht="15">
      <c r="A70" s="64" t="s">
        <v>224</v>
      </c>
      <c r="B70" s="64" t="s">
        <v>258</v>
      </c>
      <c r="C70" s="65" t="s">
        <v>1931</v>
      </c>
      <c r="D70" s="66">
        <v>3</v>
      </c>
      <c r="E70" s="67" t="s">
        <v>132</v>
      </c>
      <c r="F70" s="68">
        <v>32</v>
      </c>
      <c r="G70" s="65"/>
      <c r="H70" s="69"/>
      <c r="I70" s="70"/>
      <c r="J70" s="70"/>
      <c r="K70" s="34" t="s">
        <v>65</v>
      </c>
      <c r="L70" s="77">
        <v>70</v>
      </c>
      <c r="M70" s="77"/>
      <c r="N70" s="72"/>
      <c r="O70" s="79" t="s">
        <v>326</v>
      </c>
      <c r="P70" s="81">
        <v>43778.83238425926</v>
      </c>
      <c r="Q70" s="79" t="s">
        <v>341</v>
      </c>
      <c r="R70" s="79"/>
      <c r="S70" s="79"/>
      <c r="T70" s="79"/>
      <c r="U70" s="79"/>
      <c r="V70" s="82" t="s">
        <v>416</v>
      </c>
      <c r="W70" s="81">
        <v>43778.83238425926</v>
      </c>
      <c r="X70" s="85">
        <v>43778</v>
      </c>
      <c r="Y70" s="87" t="s">
        <v>452</v>
      </c>
      <c r="Z70" s="82" t="s">
        <v>495</v>
      </c>
      <c r="AA70" s="79"/>
      <c r="AB70" s="79"/>
      <c r="AC70" s="87" t="s">
        <v>538</v>
      </c>
      <c r="AD70" s="79"/>
      <c r="AE70" s="79" t="b">
        <v>0</v>
      </c>
      <c r="AF70" s="79">
        <v>0</v>
      </c>
      <c r="AG70" s="87" t="s">
        <v>578</v>
      </c>
      <c r="AH70" s="79" t="b">
        <v>0</v>
      </c>
      <c r="AI70" s="79" t="s">
        <v>592</v>
      </c>
      <c r="AJ70" s="79"/>
      <c r="AK70" s="87" t="s">
        <v>578</v>
      </c>
      <c r="AL70" s="79" t="b">
        <v>0</v>
      </c>
      <c r="AM70" s="79">
        <v>2</v>
      </c>
      <c r="AN70" s="87" t="s">
        <v>536</v>
      </c>
      <c r="AO70" s="79" t="s">
        <v>599</v>
      </c>
      <c r="AP70" s="79" t="b">
        <v>0</v>
      </c>
      <c r="AQ70" s="87" t="s">
        <v>536</v>
      </c>
      <c r="AR70" s="79" t="s">
        <v>176</v>
      </c>
      <c r="AS70" s="79">
        <v>0</v>
      </c>
      <c r="AT70" s="79">
        <v>0</v>
      </c>
      <c r="AU70" s="79"/>
      <c r="AV70" s="79"/>
      <c r="AW70" s="79"/>
      <c r="AX70" s="79"/>
      <c r="AY70" s="79"/>
      <c r="AZ70" s="79"/>
      <c r="BA70" s="79"/>
      <c r="BB70" s="79"/>
      <c r="BC70">
        <v>1</v>
      </c>
      <c r="BD70" s="78" t="str">
        <f>REPLACE(INDEX(GroupVertices[Group],MATCH(Edges[[#This Row],[Vertex 1]],GroupVertices[Vertex],0)),1,1,"")</f>
        <v>1</v>
      </c>
      <c r="BE70" s="78" t="str">
        <f>REPLACE(INDEX(GroupVertices[Group],MATCH(Edges[[#This Row],[Vertex 2]],GroupVertices[Vertex],0)),1,1,"")</f>
        <v>1</v>
      </c>
      <c r="BF70" s="48"/>
      <c r="BG70" s="49"/>
      <c r="BH70" s="48"/>
      <c r="BI70" s="49"/>
      <c r="BJ70" s="48"/>
      <c r="BK70" s="49"/>
      <c r="BL70" s="48"/>
      <c r="BM70" s="49"/>
      <c r="BN70" s="48"/>
    </row>
    <row r="71" spans="1:66" ht="15">
      <c r="A71" s="64" t="s">
        <v>223</v>
      </c>
      <c r="B71" s="64" t="s">
        <v>259</v>
      </c>
      <c r="C71" s="65" t="s">
        <v>1931</v>
      </c>
      <c r="D71" s="66">
        <v>3</v>
      </c>
      <c r="E71" s="67" t="s">
        <v>132</v>
      </c>
      <c r="F71" s="68">
        <v>32</v>
      </c>
      <c r="G71" s="65"/>
      <c r="H71" s="69"/>
      <c r="I71" s="70"/>
      <c r="J71" s="70"/>
      <c r="K71" s="34" t="s">
        <v>65</v>
      </c>
      <c r="L71" s="77">
        <v>71</v>
      </c>
      <c r="M71" s="77"/>
      <c r="N71" s="72"/>
      <c r="O71" s="79" t="s">
        <v>326</v>
      </c>
      <c r="P71" s="81">
        <v>43778.17637731481</v>
      </c>
      <c r="Q71" s="79" t="s">
        <v>341</v>
      </c>
      <c r="R71" s="79"/>
      <c r="S71" s="79"/>
      <c r="T71" s="79"/>
      <c r="U71" s="79"/>
      <c r="V71" s="82" t="s">
        <v>415</v>
      </c>
      <c r="W71" s="81">
        <v>43778.17637731481</v>
      </c>
      <c r="X71" s="85">
        <v>43778</v>
      </c>
      <c r="Y71" s="87" t="s">
        <v>451</v>
      </c>
      <c r="Z71" s="82" t="s">
        <v>494</v>
      </c>
      <c r="AA71" s="79"/>
      <c r="AB71" s="79"/>
      <c r="AC71" s="87" t="s">
        <v>537</v>
      </c>
      <c r="AD71" s="79"/>
      <c r="AE71" s="79" t="b">
        <v>0</v>
      </c>
      <c r="AF71" s="79">
        <v>0</v>
      </c>
      <c r="AG71" s="87" t="s">
        <v>578</v>
      </c>
      <c r="AH71" s="79" t="b">
        <v>0</v>
      </c>
      <c r="AI71" s="79" t="s">
        <v>592</v>
      </c>
      <c r="AJ71" s="79"/>
      <c r="AK71" s="87" t="s">
        <v>578</v>
      </c>
      <c r="AL71" s="79" t="b">
        <v>0</v>
      </c>
      <c r="AM71" s="79">
        <v>2</v>
      </c>
      <c r="AN71" s="87" t="s">
        <v>536</v>
      </c>
      <c r="AO71" s="79" t="s">
        <v>601</v>
      </c>
      <c r="AP71" s="79" t="b">
        <v>0</v>
      </c>
      <c r="AQ71" s="87" t="s">
        <v>536</v>
      </c>
      <c r="AR71" s="79" t="s">
        <v>176</v>
      </c>
      <c r="AS71" s="79">
        <v>0</v>
      </c>
      <c r="AT71" s="79">
        <v>0</v>
      </c>
      <c r="AU71" s="79"/>
      <c r="AV71" s="79"/>
      <c r="AW71" s="79"/>
      <c r="AX71" s="79"/>
      <c r="AY71" s="79"/>
      <c r="AZ71" s="79"/>
      <c r="BA71" s="79"/>
      <c r="BB71" s="79"/>
      <c r="BC71">
        <v>1</v>
      </c>
      <c r="BD71" s="78" t="str">
        <f>REPLACE(INDEX(GroupVertices[Group],MATCH(Edges[[#This Row],[Vertex 1]],GroupVertices[Vertex],0)),1,1,"")</f>
        <v>1</v>
      </c>
      <c r="BE71" s="78" t="str">
        <f>REPLACE(INDEX(GroupVertices[Group],MATCH(Edges[[#This Row],[Vertex 2]],GroupVertices[Vertex],0)),1,1,"")</f>
        <v>1</v>
      </c>
      <c r="BF71" s="48"/>
      <c r="BG71" s="49"/>
      <c r="BH71" s="48"/>
      <c r="BI71" s="49"/>
      <c r="BJ71" s="48"/>
      <c r="BK71" s="49"/>
      <c r="BL71" s="48"/>
      <c r="BM71" s="49"/>
      <c r="BN71" s="48"/>
    </row>
    <row r="72" spans="1:66" ht="15">
      <c r="A72" s="64" t="s">
        <v>224</v>
      </c>
      <c r="B72" s="64" t="s">
        <v>259</v>
      </c>
      <c r="C72" s="65" t="s">
        <v>1931</v>
      </c>
      <c r="D72" s="66">
        <v>3</v>
      </c>
      <c r="E72" s="67" t="s">
        <v>132</v>
      </c>
      <c r="F72" s="68">
        <v>32</v>
      </c>
      <c r="G72" s="65"/>
      <c r="H72" s="69"/>
      <c r="I72" s="70"/>
      <c r="J72" s="70"/>
      <c r="K72" s="34" t="s">
        <v>65</v>
      </c>
      <c r="L72" s="77">
        <v>72</v>
      </c>
      <c r="M72" s="77"/>
      <c r="N72" s="72"/>
      <c r="O72" s="79" t="s">
        <v>326</v>
      </c>
      <c r="P72" s="81">
        <v>43778.83238425926</v>
      </c>
      <c r="Q72" s="79" t="s">
        <v>341</v>
      </c>
      <c r="R72" s="79"/>
      <c r="S72" s="79"/>
      <c r="T72" s="79"/>
      <c r="U72" s="79"/>
      <c r="V72" s="82" t="s">
        <v>416</v>
      </c>
      <c r="W72" s="81">
        <v>43778.83238425926</v>
      </c>
      <c r="X72" s="85">
        <v>43778</v>
      </c>
      <c r="Y72" s="87" t="s">
        <v>452</v>
      </c>
      <c r="Z72" s="82" t="s">
        <v>495</v>
      </c>
      <c r="AA72" s="79"/>
      <c r="AB72" s="79"/>
      <c r="AC72" s="87" t="s">
        <v>538</v>
      </c>
      <c r="AD72" s="79"/>
      <c r="AE72" s="79" t="b">
        <v>0</v>
      </c>
      <c r="AF72" s="79">
        <v>0</v>
      </c>
      <c r="AG72" s="87" t="s">
        <v>578</v>
      </c>
      <c r="AH72" s="79" t="b">
        <v>0</v>
      </c>
      <c r="AI72" s="79" t="s">
        <v>592</v>
      </c>
      <c r="AJ72" s="79"/>
      <c r="AK72" s="87" t="s">
        <v>578</v>
      </c>
      <c r="AL72" s="79" t="b">
        <v>0</v>
      </c>
      <c r="AM72" s="79">
        <v>2</v>
      </c>
      <c r="AN72" s="87" t="s">
        <v>536</v>
      </c>
      <c r="AO72" s="79" t="s">
        <v>599</v>
      </c>
      <c r="AP72" s="79" t="b">
        <v>0</v>
      </c>
      <c r="AQ72" s="87" t="s">
        <v>536</v>
      </c>
      <c r="AR72" s="79" t="s">
        <v>176</v>
      </c>
      <c r="AS72" s="79">
        <v>0</v>
      </c>
      <c r="AT72" s="79">
        <v>0</v>
      </c>
      <c r="AU72" s="79"/>
      <c r="AV72" s="79"/>
      <c r="AW72" s="79"/>
      <c r="AX72" s="79"/>
      <c r="AY72" s="79"/>
      <c r="AZ72" s="79"/>
      <c r="BA72" s="79"/>
      <c r="BB72" s="79"/>
      <c r="BC72">
        <v>1</v>
      </c>
      <c r="BD72" s="78" t="str">
        <f>REPLACE(INDEX(GroupVertices[Group],MATCH(Edges[[#This Row],[Vertex 1]],GroupVertices[Vertex],0)),1,1,"")</f>
        <v>1</v>
      </c>
      <c r="BE72" s="78" t="str">
        <f>REPLACE(INDEX(GroupVertices[Group],MATCH(Edges[[#This Row],[Vertex 2]],GroupVertices[Vertex],0)),1,1,"")</f>
        <v>1</v>
      </c>
      <c r="BF72" s="48"/>
      <c r="BG72" s="49"/>
      <c r="BH72" s="48"/>
      <c r="BI72" s="49"/>
      <c r="BJ72" s="48"/>
      <c r="BK72" s="49"/>
      <c r="BL72" s="48"/>
      <c r="BM72" s="49"/>
      <c r="BN72" s="48"/>
    </row>
    <row r="73" spans="1:66" ht="15">
      <c r="A73" s="64" t="s">
        <v>223</v>
      </c>
      <c r="B73" s="64" t="s">
        <v>260</v>
      </c>
      <c r="C73" s="65" t="s">
        <v>1931</v>
      </c>
      <c r="D73" s="66">
        <v>3</v>
      </c>
      <c r="E73" s="67" t="s">
        <v>132</v>
      </c>
      <c r="F73" s="68">
        <v>32</v>
      </c>
      <c r="G73" s="65"/>
      <c r="H73" s="69"/>
      <c r="I73" s="70"/>
      <c r="J73" s="70"/>
      <c r="K73" s="34" t="s">
        <v>65</v>
      </c>
      <c r="L73" s="77">
        <v>73</v>
      </c>
      <c r="M73" s="77"/>
      <c r="N73" s="72"/>
      <c r="O73" s="79" t="s">
        <v>326</v>
      </c>
      <c r="P73" s="81">
        <v>43778.17637731481</v>
      </c>
      <c r="Q73" s="79" t="s">
        <v>341</v>
      </c>
      <c r="R73" s="79"/>
      <c r="S73" s="79"/>
      <c r="T73" s="79"/>
      <c r="U73" s="79"/>
      <c r="V73" s="82" t="s">
        <v>415</v>
      </c>
      <c r="W73" s="81">
        <v>43778.17637731481</v>
      </c>
      <c r="X73" s="85">
        <v>43778</v>
      </c>
      <c r="Y73" s="87" t="s">
        <v>451</v>
      </c>
      <c r="Z73" s="82" t="s">
        <v>494</v>
      </c>
      <c r="AA73" s="79"/>
      <c r="AB73" s="79"/>
      <c r="AC73" s="87" t="s">
        <v>537</v>
      </c>
      <c r="AD73" s="79"/>
      <c r="AE73" s="79" t="b">
        <v>0</v>
      </c>
      <c r="AF73" s="79">
        <v>0</v>
      </c>
      <c r="AG73" s="87" t="s">
        <v>578</v>
      </c>
      <c r="AH73" s="79" t="b">
        <v>0</v>
      </c>
      <c r="AI73" s="79" t="s">
        <v>592</v>
      </c>
      <c r="AJ73" s="79"/>
      <c r="AK73" s="87" t="s">
        <v>578</v>
      </c>
      <c r="AL73" s="79" t="b">
        <v>0</v>
      </c>
      <c r="AM73" s="79">
        <v>2</v>
      </c>
      <c r="AN73" s="87" t="s">
        <v>536</v>
      </c>
      <c r="AO73" s="79" t="s">
        <v>601</v>
      </c>
      <c r="AP73" s="79" t="b">
        <v>0</v>
      </c>
      <c r="AQ73" s="87" t="s">
        <v>536</v>
      </c>
      <c r="AR73" s="79" t="s">
        <v>176</v>
      </c>
      <c r="AS73" s="79">
        <v>0</v>
      </c>
      <c r="AT73" s="79">
        <v>0</v>
      </c>
      <c r="AU73" s="79"/>
      <c r="AV73" s="79"/>
      <c r="AW73" s="79"/>
      <c r="AX73" s="79"/>
      <c r="AY73" s="79"/>
      <c r="AZ73" s="79"/>
      <c r="BA73" s="79"/>
      <c r="BB73" s="79"/>
      <c r="BC73">
        <v>1</v>
      </c>
      <c r="BD73" s="78" t="str">
        <f>REPLACE(INDEX(GroupVertices[Group],MATCH(Edges[[#This Row],[Vertex 1]],GroupVertices[Vertex],0)),1,1,"")</f>
        <v>1</v>
      </c>
      <c r="BE73" s="78" t="str">
        <f>REPLACE(INDEX(GroupVertices[Group],MATCH(Edges[[#This Row],[Vertex 2]],GroupVertices[Vertex],0)),1,1,"")</f>
        <v>1</v>
      </c>
      <c r="BF73" s="48"/>
      <c r="BG73" s="49"/>
      <c r="BH73" s="48"/>
      <c r="BI73" s="49"/>
      <c r="BJ73" s="48"/>
      <c r="BK73" s="49"/>
      <c r="BL73" s="48"/>
      <c r="BM73" s="49"/>
      <c r="BN73" s="48"/>
    </row>
    <row r="74" spans="1:66" ht="15">
      <c r="A74" s="64" t="s">
        <v>224</v>
      </c>
      <c r="B74" s="64" t="s">
        <v>260</v>
      </c>
      <c r="C74" s="65" t="s">
        <v>1931</v>
      </c>
      <c r="D74" s="66">
        <v>3</v>
      </c>
      <c r="E74" s="67" t="s">
        <v>132</v>
      </c>
      <c r="F74" s="68">
        <v>32</v>
      </c>
      <c r="G74" s="65"/>
      <c r="H74" s="69"/>
      <c r="I74" s="70"/>
      <c r="J74" s="70"/>
      <c r="K74" s="34" t="s">
        <v>65</v>
      </c>
      <c r="L74" s="77">
        <v>74</v>
      </c>
      <c r="M74" s="77"/>
      <c r="N74" s="72"/>
      <c r="O74" s="79" t="s">
        <v>326</v>
      </c>
      <c r="P74" s="81">
        <v>43778.83238425926</v>
      </c>
      <c r="Q74" s="79" t="s">
        <v>341</v>
      </c>
      <c r="R74" s="79"/>
      <c r="S74" s="79"/>
      <c r="T74" s="79"/>
      <c r="U74" s="79"/>
      <c r="V74" s="82" t="s">
        <v>416</v>
      </c>
      <c r="W74" s="81">
        <v>43778.83238425926</v>
      </c>
      <c r="X74" s="85">
        <v>43778</v>
      </c>
      <c r="Y74" s="87" t="s">
        <v>452</v>
      </c>
      <c r="Z74" s="82" t="s">
        <v>495</v>
      </c>
      <c r="AA74" s="79"/>
      <c r="AB74" s="79"/>
      <c r="AC74" s="87" t="s">
        <v>538</v>
      </c>
      <c r="AD74" s="79"/>
      <c r="AE74" s="79" t="b">
        <v>0</v>
      </c>
      <c r="AF74" s="79">
        <v>0</v>
      </c>
      <c r="AG74" s="87" t="s">
        <v>578</v>
      </c>
      <c r="AH74" s="79" t="b">
        <v>0</v>
      </c>
      <c r="AI74" s="79" t="s">
        <v>592</v>
      </c>
      <c r="AJ74" s="79"/>
      <c r="AK74" s="87" t="s">
        <v>578</v>
      </c>
      <c r="AL74" s="79" t="b">
        <v>0</v>
      </c>
      <c r="AM74" s="79">
        <v>2</v>
      </c>
      <c r="AN74" s="87" t="s">
        <v>536</v>
      </c>
      <c r="AO74" s="79" t="s">
        <v>599</v>
      </c>
      <c r="AP74" s="79" t="b">
        <v>0</v>
      </c>
      <c r="AQ74" s="87" t="s">
        <v>536</v>
      </c>
      <c r="AR74" s="79" t="s">
        <v>176</v>
      </c>
      <c r="AS74" s="79">
        <v>0</v>
      </c>
      <c r="AT74" s="79">
        <v>0</v>
      </c>
      <c r="AU74" s="79"/>
      <c r="AV74" s="79"/>
      <c r="AW74" s="79"/>
      <c r="AX74" s="79"/>
      <c r="AY74" s="79"/>
      <c r="AZ74" s="79"/>
      <c r="BA74" s="79"/>
      <c r="BB74" s="79"/>
      <c r="BC74">
        <v>1</v>
      </c>
      <c r="BD74" s="78" t="str">
        <f>REPLACE(INDEX(GroupVertices[Group],MATCH(Edges[[#This Row],[Vertex 1]],GroupVertices[Vertex],0)),1,1,"")</f>
        <v>1</v>
      </c>
      <c r="BE74" s="78" t="str">
        <f>REPLACE(INDEX(GroupVertices[Group],MATCH(Edges[[#This Row],[Vertex 2]],GroupVertices[Vertex],0)),1,1,"")</f>
        <v>1</v>
      </c>
      <c r="BF74" s="48"/>
      <c r="BG74" s="49"/>
      <c r="BH74" s="48"/>
      <c r="BI74" s="49"/>
      <c r="BJ74" s="48"/>
      <c r="BK74" s="49"/>
      <c r="BL74" s="48"/>
      <c r="BM74" s="49"/>
      <c r="BN74" s="48"/>
    </row>
    <row r="75" spans="1:66" ht="15">
      <c r="A75" s="64" t="s">
        <v>223</v>
      </c>
      <c r="B75" s="64" t="s">
        <v>261</v>
      </c>
      <c r="C75" s="65" t="s">
        <v>1931</v>
      </c>
      <c r="D75" s="66">
        <v>3</v>
      </c>
      <c r="E75" s="67" t="s">
        <v>132</v>
      </c>
      <c r="F75" s="68">
        <v>32</v>
      </c>
      <c r="G75" s="65"/>
      <c r="H75" s="69"/>
      <c r="I75" s="70"/>
      <c r="J75" s="70"/>
      <c r="K75" s="34" t="s">
        <v>65</v>
      </c>
      <c r="L75" s="77">
        <v>75</v>
      </c>
      <c r="M75" s="77"/>
      <c r="N75" s="72"/>
      <c r="O75" s="79" t="s">
        <v>326</v>
      </c>
      <c r="P75" s="81">
        <v>43778.17637731481</v>
      </c>
      <c r="Q75" s="79" t="s">
        <v>341</v>
      </c>
      <c r="R75" s="79"/>
      <c r="S75" s="79"/>
      <c r="T75" s="79"/>
      <c r="U75" s="79"/>
      <c r="V75" s="82" t="s">
        <v>415</v>
      </c>
      <c r="W75" s="81">
        <v>43778.17637731481</v>
      </c>
      <c r="X75" s="85">
        <v>43778</v>
      </c>
      <c r="Y75" s="87" t="s">
        <v>451</v>
      </c>
      <c r="Z75" s="82" t="s">
        <v>494</v>
      </c>
      <c r="AA75" s="79"/>
      <c r="AB75" s="79"/>
      <c r="AC75" s="87" t="s">
        <v>537</v>
      </c>
      <c r="AD75" s="79"/>
      <c r="AE75" s="79" t="b">
        <v>0</v>
      </c>
      <c r="AF75" s="79">
        <v>0</v>
      </c>
      <c r="AG75" s="87" t="s">
        <v>578</v>
      </c>
      <c r="AH75" s="79" t="b">
        <v>0</v>
      </c>
      <c r="AI75" s="79" t="s">
        <v>592</v>
      </c>
      <c r="AJ75" s="79"/>
      <c r="AK75" s="87" t="s">
        <v>578</v>
      </c>
      <c r="AL75" s="79" t="b">
        <v>0</v>
      </c>
      <c r="AM75" s="79">
        <v>2</v>
      </c>
      <c r="AN75" s="87" t="s">
        <v>536</v>
      </c>
      <c r="AO75" s="79" t="s">
        <v>601</v>
      </c>
      <c r="AP75" s="79" t="b">
        <v>0</v>
      </c>
      <c r="AQ75" s="87" t="s">
        <v>536</v>
      </c>
      <c r="AR75" s="79" t="s">
        <v>176</v>
      </c>
      <c r="AS75" s="79">
        <v>0</v>
      </c>
      <c r="AT75" s="79">
        <v>0</v>
      </c>
      <c r="AU75" s="79"/>
      <c r="AV75" s="79"/>
      <c r="AW75" s="79"/>
      <c r="AX75" s="79"/>
      <c r="AY75" s="79"/>
      <c r="AZ75" s="79"/>
      <c r="BA75" s="79"/>
      <c r="BB75" s="79"/>
      <c r="BC75">
        <v>1</v>
      </c>
      <c r="BD75" s="78" t="str">
        <f>REPLACE(INDEX(GroupVertices[Group],MATCH(Edges[[#This Row],[Vertex 1]],GroupVertices[Vertex],0)),1,1,"")</f>
        <v>1</v>
      </c>
      <c r="BE75" s="78" t="str">
        <f>REPLACE(INDEX(GroupVertices[Group],MATCH(Edges[[#This Row],[Vertex 2]],GroupVertices[Vertex],0)),1,1,"")</f>
        <v>1</v>
      </c>
      <c r="BF75" s="48"/>
      <c r="BG75" s="49"/>
      <c r="BH75" s="48"/>
      <c r="BI75" s="49"/>
      <c r="BJ75" s="48"/>
      <c r="BK75" s="49"/>
      <c r="BL75" s="48"/>
      <c r="BM75" s="49"/>
      <c r="BN75" s="48"/>
    </row>
    <row r="76" spans="1:66" ht="15">
      <c r="A76" s="64" t="s">
        <v>224</v>
      </c>
      <c r="B76" s="64" t="s">
        <v>261</v>
      </c>
      <c r="C76" s="65" t="s">
        <v>1931</v>
      </c>
      <c r="D76" s="66">
        <v>3</v>
      </c>
      <c r="E76" s="67" t="s">
        <v>132</v>
      </c>
      <c r="F76" s="68">
        <v>32</v>
      </c>
      <c r="G76" s="65"/>
      <c r="H76" s="69"/>
      <c r="I76" s="70"/>
      <c r="J76" s="70"/>
      <c r="K76" s="34" t="s">
        <v>65</v>
      </c>
      <c r="L76" s="77">
        <v>76</v>
      </c>
      <c r="M76" s="77"/>
      <c r="N76" s="72"/>
      <c r="O76" s="79" t="s">
        <v>326</v>
      </c>
      <c r="P76" s="81">
        <v>43778.83238425926</v>
      </c>
      <c r="Q76" s="79" t="s">
        <v>341</v>
      </c>
      <c r="R76" s="79"/>
      <c r="S76" s="79"/>
      <c r="T76" s="79"/>
      <c r="U76" s="79"/>
      <c r="V76" s="82" t="s">
        <v>416</v>
      </c>
      <c r="W76" s="81">
        <v>43778.83238425926</v>
      </c>
      <c r="X76" s="85">
        <v>43778</v>
      </c>
      <c r="Y76" s="87" t="s">
        <v>452</v>
      </c>
      <c r="Z76" s="82" t="s">
        <v>495</v>
      </c>
      <c r="AA76" s="79"/>
      <c r="AB76" s="79"/>
      <c r="AC76" s="87" t="s">
        <v>538</v>
      </c>
      <c r="AD76" s="79"/>
      <c r="AE76" s="79" t="b">
        <v>0</v>
      </c>
      <c r="AF76" s="79">
        <v>0</v>
      </c>
      <c r="AG76" s="87" t="s">
        <v>578</v>
      </c>
      <c r="AH76" s="79" t="b">
        <v>0</v>
      </c>
      <c r="AI76" s="79" t="s">
        <v>592</v>
      </c>
      <c r="AJ76" s="79"/>
      <c r="AK76" s="87" t="s">
        <v>578</v>
      </c>
      <c r="AL76" s="79" t="b">
        <v>0</v>
      </c>
      <c r="AM76" s="79">
        <v>2</v>
      </c>
      <c r="AN76" s="87" t="s">
        <v>536</v>
      </c>
      <c r="AO76" s="79" t="s">
        <v>599</v>
      </c>
      <c r="AP76" s="79" t="b">
        <v>0</v>
      </c>
      <c r="AQ76" s="87" t="s">
        <v>536</v>
      </c>
      <c r="AR76" s="79" t="s">
        <v>176</v>
      </c>
      <c r="AS76" s="79">
        <v>0</v>
      </c>
      <c r="AT76" s="79">
        <v>0</v>
      </c>
      <c r="AU76" s="79"/>
      <c r="AV76" s="79"/>
      <c r="AW76" s="79"/>
      <c r="AX76" s="79"/>
      <c r="AY76" s="79"/>
      <c r="AZ76" s="79"/>
      <c r="BA76" s="79"/>
      <c r="BB76" s="79"/>
      <c r="BC76">
        <v>1</v>
      </c>
      <c r="BD76" s="78" t="str">
        <f>REPLACE(INDEX(GroupVertices[Group],MATCH(Edges[[#This Row],[Vertex 1]],GroupVertices[Vertex],0)),1,1,"")</f>
        <v>1</v>
      </c>
      <c r="BE76" s="78" t="str">
        <f>REPLACE(INDEX(GroupVertices[Group],MATCH(Edges[[#This Row],[Vertex 2]],GroupVertices[Vertex],0)),1,1,"")</f>
        <v>1</v>
      </c>
      <c r="BF76" s="48"/>
      <c r="BG76" s="49"/>
      <c r="BH76" s="48"/>
      <c r="BI76" s="49"/>
      <c r="BJ76" s="48"/>
      <c r="BK76" s="49"/>
      <c r="BL76" s="48"/>
      <c r="BM76" s="49"/>
      <c r="BN76" s="48"/>
    </row>
    <row r="77" spans="1:66" ht="15">
      <c r="A77" s="64" t="s">
        <v>223</v>
      </c>
      <c r="B77" s="64" t="s">
        <v>263</v>
      </c>
      <c r="C77" s="65" t="s">
        <v>1931</v>
      </c>
      <c r="D77" s="66">
        <v>3</v>
      </c>
      <c r="E77" s="67" t="s">
        <v>132</v>
      </c>
      <c r="F77" s="68">
        <v>32</v>
      </c>
      <c r="G77" s="65"/>
      <c r="H77" s="69"/>
      <c r="I77" s="70"/>
      <c r="J77" s="70"/>
      <c r="K77" s="34" t="s">
        <v>65</v>
      </c>
      <c r="L77" s="77">
        <v>77</v>
      </c>
      <c r="M77" s="77"/>
      <c r="N77" s="72"/>
      <c r="O77" s="79" t="s">
        <v>326</v>
      </c>
      <c r="P77" s="81">
        <v>43778.17637731481</v>
      </c>
      <c r="Q77" s="79" t="s">
        <v>341</v>
      </c>
      <c r="R77" s="79"/>
      <c r="S77" s="79"/>
      <c r="T77" s="79"/>
      <c r="U77" s="79"/>
      <c r="V77" s="82" t="s">
        <v>415</v>
      </c>
      <c r="W77" s="81">
        <v>43778.17637731481</v>
      </c>
      <c r="X77" s="85">
        <v>43778</v>
      </c>
      <c r="Y77" s="87" t="s">
        <v>451</v>
      </c>
      <c r="Z77" s="82" t="s">
        <v>494</v>
      </c>
      <c r="AA77" s="79"/>
      <c r="AB77" s="79"/>
      <c r="AC77" s="87" t="s">
        <v>537</v>
      </c>
      <c r="AD77" s="79"/>
      <c r="AE77" s="79" t="b">
        <v>0</v>
      </c>
      <c r="AF77" s="79">
        <v>0</v>
      </c>
      <c r="AG77" s="87" t="s">
        <v>578</v>
      </c>
      <c r="AH77" s="79" t="b">
        <v>0</v>
      </c>
      <c r="AI77" s="79" t="s">
        <v>592</v>
      </c>
      <c r="AJ77" s="79"/>
      <c r="AK77" s="87" t="s">
        <v>578</v>
      </c>
      <c r="AL77" s="79" t="b">
        <v>0</v>
      </c>
      <c r="AM77" s="79">
        <v>2</v>
      </c>
      <c r="AN77" s="87" t="s">
        <v>536</v>
      </c>
      <c r="AO77" s="79" t="s">
        <v>601</v>
      </c>
      <c r="AP77" s="79" t="b">
        <v>0</v>
      </c>
      <c r="AQ77" s="87" t="s">
        <v>536</v>
      </c>
      <c r="AR77" s="79" t="s">
        <v>176</v>
      </c>
      <c r="AS77" s="79">
        <v>0</v>
      </c>
      <c r="AT77" s="79">
        <v>0</v>
      </c>
      <c r="AU77" s="79"/>
      <c r="AV77" s="79"/>
      <c r="AW77" s="79"/>
      <c r="AX77" s="79"/>
      <c r="AY77" s="79"/>
      <c r="AZ77" s="79"/>
      <c r="BA77" s="79"/>
      <c r="BB77" s="79"/>
      <c r="BC77">
        <v>1</v>
      </c>
      <c r="BD77" s="78" t="str">
        <f>REPLACE(INDEX(GroupVertices[Group],MATCH(Edges[[#This Row],[Vertex 1]],GroupVertices[Vertex],0)),1,1,"")</f>
        <v>1</v>
      </c>
      <c r="BE77" s="78" t="str">
        <f>REPLACE(INDEX(GroupVertices[Group],MATCH(Edges[[#This Row],[Vertex 2]],GroupVertices[Vertex],0)),1,1,"")</f>
        <v>1</v>
      </c>
      <c r="BF77" s="48"/>
      <c r="BG77" s="49"/>
      <c r="BH77" s="48"/>
      <c r="BI77" s="49"/>
      <c r="BJ77" s="48"/>
      <c r="BK77" s="49"/>
      <c r="BL77" s="48"/>
      <c r="BM77" s="49"/>
      <c r="BN77" s="48"/>
    </row>
    <row r="78" spans="1:66" ht="15">
      <c r="A78" s="64" t="s">
        <v>224</v>
      </c>
      <c r="B78" s="64" t="s">
        <v>263</v>
      </c>
      <c r="C78" s="65" t="s">
        <v>1931</v>
      </c>
      <c r="D78" s="66">
        <v>3</v>
      </c>
      <c r="E78" s="67" t="s">
        <v>132</v>
      </c>
      <c r="F78" s="68">
        <v>32</v>
      </c>
      <c r="G78" s="65"/>
      <c r="H78" s="69"/>
      <c r="I78" s="70"/>
      <c r="J78" s="70"/>
      <c r="K78" s="34" t="s">
        <v>65</v>
      </c>
      <c r="L78" s="77">
        <v>78</v>
      </c>
      <c r="M78" s="77"/>
      <c r="N78" s="72"/>
      <c r="O78" s="79" t="s">
        <v>326</v>
      </c>
      <c r="P78" s="81">
        <v>43778.83238425926</v>
      </c>
      <c r="Q78" s="79" t="s">
        <v>341</v>
      </c>
      <c r="R78" s="79"/>
      <c r="S78" s="79"/>
      <c r="T78" s="79"/>
      <c r="U78" s="79"/>
      <c r="V78" s="82" t="s">
        <v>416</v>
      </c>
      <c r="W78" s="81">
        <v>43778.83238425926</v>
      </c>
      <c r="X78" s="85">
        <v>43778</v>
      </c>
      <c r="Y78" s="87" t="s">
        <v>452</v>
      </c>
      <c r="Z78" s="82" t="s">
        <v>495</v>
      </c>
      <c r="AA78" s="79"/>
      <c r="AB78" s="79"/>
      <c r="AC78" s="87" t="s">
        <v>538</v>
      </c>
      <c r="AD78" s="79"/>
      <c r="AE78" s="79" t="b">
        <v>0</v>
      </c>
      <c r="AF78" s="79">
        <v>0</v>
      </c>
      <c r="AG78" s="87" t="s">
        <v>578</v>
      </c>
      <c r="AH78" s="79" t="b">
        <v>0</v>
      </c>
      <c r="AI78" s="79" t="s">
        <v>592</v>
      </c>
      <c r="AJ78" s="79"/>
      <c r="AK78" s="87" t="s">
        <v>578</v>
      </c>
      <c r="AL78" s="79" t="b">
        <v>0</v>
      </c>
      <c r="AM78" s="79">
        <v>2</v>
      </c>
      <c r="AN78" s="87" t="s">
        <v>536</v>
      </c>
      <c r="AO78" s="79" t="s">
        <v>599</v>
      </c>
      <c r="AP78" s="79" t="b">
        <v>0</v>
      </c>
      <c r="AQ78" s="87" t="s">
        <v>536</v>
      </c>
      <c r="AR78" s="79" t="s">
        <v>176</v>
      </c>
      <c r="AS78" s="79">
        <v>0</v>
      </c>
      <c r="AT78" s="79">
        <v>0</v>
      </c>
      <c r="AU78" s="79"/>
      <c r="AV78" s="79"/>
      <c r="AW78" s="79"/>
      <c r="AX78" s="79"/>
      <c r="AY78" s="79"/>
      <c r="AZ78" s="79"/>
      <c r="BA78" s="79"/>
      <c r="BB78" s="79"/>
      <c r="BC78">
        <v>1</v>
      </c>
      <c r="BD78" s="78" t="str">
        <f>REPLACE(INDEX(GroupVertices[Group],MATCH(Edges[[#This Row],[Vertex 1]],GroupVertices[Vertex],0)),1,1,"")</f>
        <v>1</v>
      </c>
      <c r="BE78" s="78" t="str">
        <f>REPLACE(INDEX(GroupVertices[Group],MATCH(Edges[[#This Row],[Vertex 2]],GroupVertices[Vertex],0)),1,1,"")</f>
        <v>1</v>
      </c>
      <c r="BF78" s="48"/>
      <c r="BG78" s="49"/>
      <c r="BH78" s="48"/>
      <c r="BI78" s="49"/>
      <c r="BJ78" s="48"/>
      <c r="BK78" s="49"/>
      <c r="BL78" s="48"/>
      <c r="BM78" s="49"/>
      <c r="BN78" s="48"/>
    </row>
    <row r="79" spans="1:66" ht="15">
      <c r="A79" s="64" t="s">
        <v>223</v>
      </c>
      <c r="B79" s="64" t="s">
        <v>264</v>
      </c>
      <c r="C79" s="65" t="s">
        <v>1931</v>
      </c>
      <c r="D79" s="66">
        <v>3</v>
      </c>
      <c r="E79" s="67" t="s">
        <v>132</v>
      </c>
      <c r="F79" s="68">
        <v>32</v>
      </c>
      <c r="G79" s="65"/>
      <c r="H79" s="69"/>
      <c r="I79" s="70"/>
      <c r="J79" s="70"/>
      <c r="K79" s="34" t="s">
        <v>65</v>
      </c>
      <c r="L79" s="77">
        <v>79</v>
      </c>
      <c r="M79" s="77"/>
      <c r="N79" s="72"/>
      <c r="O79" s="79" t="s">
        <v>326</v>
      </c>
      <c r="P79" s="81">
        <v>43778.17637731481</v>
      </c>
      <c r="Q79" s="79" t="s">
        <v>341</v>
      </c>
      <c r="R79" s="79"/>
      <c r="S79" s="79"/>
      <c r="T79" s="79"/>
      <c r="U79" s="79"/>
      <c r="V79" s="82" t="s">
        <v>415</v>
      </c>
      <c r="W79" s="81">
        <v>43778.17637731481</v>
      </c>
      <c r="X79" s="85">
        <v>43778</v>
      </c>
      <c r="Y79" s="87" t="s">
        <v>451</v>
      </c>
      <c r="Z79" s="82" t="s">
        <v>494</v>
      </c>
      <c r="AA79" s="79"/>
      <c r="AB79" s="79"/>
      <c r="AC79" s="87" t="s">
        <v>537</v>
      </c>
      <c r="AD79" s="79"/>
      <c r="AE79" s="79" t="b">
        <v>0</v>
      </c>
      <c r="AF79" s="79">
        <v>0</v>
      </c>
      <c r="AG79" s="87" t="s">
        <v>578</v>
      </c>
      <c r="AH79" s="79" t="b">
        <v>0</v>
      </c>
      <c r="AI79" s="79" t="s">
        <v>592</v>
      </c>
      <c r="AJ79" s="79"/>
      <c r="AK79" s="87" t="s">
        <v>578</v>
      </c>
      <c r="AL79" s="79" t="b">
        <v>0</v>
      </c>
      <c r="AM79" s="79">
        <v>2</v>
      </c>
      <c r="AN79" s="87" t="s">
        <v>536</v>
      </c>
      <c r="AO79" s="79" t="s">
        <v>601</v>
      </c>
      <c r="AP79" s="79" t="b">
        <v>0</v>
      </c>
      <c r="AQ79" s="87" t="s">
        <v>536</v>
      </c>
      <c r="AR79" s="79" t="s">
        <v>176</v>
      </c>
      <c r="AS79" s="79">
        <v>0</v>
      </c>
      <c r="AT79" s="79">
        <v>0</v>
      </c>
      <c r="AU79" s="79"/>
      <c r="AV79" s="79"/>
      <c r="AW79" s="79"/>
      <c r="AX79" s="79"/>
      <c r="AY79" s="79"/>
      <c r="AZ79" s="79"/>
      <c r="BA79" s="79"/>
      <c r="BB79" s="79"/>
      <c r="BC79">
        <v>1</v>
      </c>
      <c r="BD79" s="78" t="str">
        <f>REPLACE(INDEX(GroupVertices[Group],MATCH(Edges[[#This Row],[Vertex 1]],GroupVertices[Vertex],0)),1,1,"")</f>
        <v>1</v>
      </c>
      <c r="BE79" s="78" t="str">
        <f>REPLACE(INDEX(GroupVertices[Group],MATCH(Edges[[#This Row],[Vertex 2]],GroupVertices[Vertex],0)),1,1,"")</f>
        <v>1</v>
      </c>
      <c r="BF79" s="48"/>
      <c r="BG79" s="49"/>
      <c r="BH79" s="48"/>
      <c r="BI79" s="49"/>
      <c r="BJ79" s="48"/>
      <c r="BK79" s="49"/>
      <c r="BL79" s="48"/>
      <c r="BM79" s="49"/>
      <c r="BN79" s="48"/>
    </row>
    <row r="80" spans="1:66" ht="15">
      <c r="A80" s="64" t="s">
        <v>224</v>
      </c>
      <c r="B80" s="64" t="s">
        <v>264</v>
      </c>
      <c r="C80" s="65" t="s">
        <v>1931</v>
      </c>
      <c r="D80" s="66">
        <v>3</v>
      </c>
      <c r="E80" s="67" t="s">
        <v>132</v>
      </c>
      <c r="F80" s="68">
        <v>32</v>
      </c>
      <c r="G80" s="65"/>
      <c r="H80" s="69"/>
      <c r="I80" s="70"/>
      <c r="J80" s="70"/>
      <c r="K80" s="34" t="s">
        <v>65</v>
      </c>
      <c r="L80" s="77">
        <v>80</v>
      </c>
      <c r="M80" s="77"/>
      <c r="N80" s="72"/>
      <c r="O80" s="79" t="s">
        <v>326</v>
      </c>
      <c r="P80" s="81">
        <v>43778.83238425926</v>
      </c>
      <c r="Q80" s="79" t="s">
        <v>341</v>
      </c>
      <c r="R80" s="79"/>
      <c r="S80" s="79"/>
      <c r="T80" s="79"/>
      <c r="U80" s="79"/>
      <c r="V80" s="82" t="s">
        <v>416</v>
      </c>
      <c r="W80" s="81">
        <v>43778.83238425926</v>
      </c>
      <c r="X80" s="85">
        <v>43778</v>
      </c>
      <c r="Y80" s="87" t="s">
        <v>452</v>
      </c>
      <c r="Z80" s="82" t="s">
        <v>495</v>
      </c>
      <c r="AA80" s="79"/>
      <c r="AB80" s="79"/>
      <c r="AC80" s="87" t="s">
        <v>538</v>
      </c>
      <c r="AD80" s="79"/>
      <c r="AE80" s="79" t="b">
        <v>0</v>
      </c>
      <c r="AF80" s="79">
        <v>0</v>
      </c>
      <c r="AG80" s="87" t="s">
        <v>578</v>
      </c>
      <c r="AH80" s="79" t="b">
        <v>0</v>
      </c>
      <c r="AI80" s="79" t="s">
        <v>592</v>
      </c>
      <c r="AJ80" s="79"/>
      <c r="AK80" s="87" t="s">
        <v>578</v>
      </c>
      <c r="AL80" s="79" t="b">
        <v>0</v>
      </c>
      <c r="AM80" s="79">
        <v>2</v>
      </c>
      <c r="AN80" s="87" t="s">
        <v>536</v>
      </c>
      <c r="AO80" s="79" t="s">
        <v>599</v>
      </c>
      <c r="AP80" s="79" t="b">
        <v>0</v>
      </c>
      <c r="AQ80" s="87" t="s">
        <v>536</v>
      </c>
      <c r="AR80" s="79" t="s">
        <v>176</v>
      </c>
      <c r="AS80" s="79">
        <v>0</v>
      </c>
      <c r="AT80" s="79">
        <v>0</v>
      </c>
      <c r="AU80" s="79"/>
      <c r="AV80" s="79"/>
      <c r="AW80" s="79"/>
      <c r="AX80" s="79"/>
      <c r="AY80" s="79"/>
      <c r="AZ80" s="79"/>
      <c r="BA80" s="79"/>
      <c r="BB80" s="79"/>
      <c r="BC80">
        <v>1</v>
      </c>
      <c r="BD80" s="78" t="str">
        <f>REPLACE(INDEX(GroupVertices[Group],MATCH(Edges[[#This Row],[Vertex 1]],GroupVertices[Vertex],0)),1,1,"")</f>
        <v>1</v>
      </c>
      <c r="BE80" s="78" t="str">
        <f>REPLACE(INDEX(GroupVertices[Group],MATCH(Edges[[#This Row],[Vertex 2]],GroupVertices[Vertex],0)),1,1,"")</f>
        <v>1</v>
      </c>
      <c r="BF80" s="48"/>
      <c r="BG80" s="49"/>
      <c r="BH80" s="48"/>
      <c r="BI80" s="49"/>
      <c r="BJ80" s="48"/>
      <c r="BK80" s="49"/>
      <c r="BL80" s="48"/>
      <c r="BM80" s="49"/>
      <c r="BN80" s="48"/>
    </row>
    <row r="81" spans="1:66" ht="15">
      <c r="A81" s="64" t="s">
        <v>223</v>
      </c>
      <c r="B81" s="64" t="s">
        <v>265</v>
      </c>
      <c r="C81" s="65" t="s">
        <v>1931</v>
      </c>
      <c r="D81" s="66">
        <v>3</v>
      </c>
      <c r="E81" s="67" t="s">
        <v>132</v>
      </c>
      <c r="F81" s="68">
        <v>32</v>
      </c>
      <c r="G81" s="65"/>
      <c r="H81" s="69"/>
      <c r="I81" s="70"/>
      <c r="J81" s="70"/>
      <c r="K81" s="34" t="s">
        <v>65</v>
      </c>
      <c r="L81" s="77">
        <v>81</v>
      </c>
      <c r="M81" s="77"/>
      <c r="N81" s="72"/>
      <c r="O81" s="79" t="s">
        <v>326</v>
      </c>
      <c r="P81" s="81">
        <v>43778.17637731481</v>
      </c>
      <c r="Q81" s="79" t="s">
        <v>341</v>
      </c>
      <c r="R81" s="79"/>
      <c r="S81" s="79"/>
      <c r="T81" s="79"/>
      <c r="U81" s="79"/>
      <c r="V81" s="82" t="s">
        <v>415</v>
      </c>
      <c r="W81" s="81">
        <v>43778.17637731481</v>
      </c>
      <c r="X81" s="85">
        <v>43778</v>
      </c>
      <c r="Y81" s="87" t="s">
        <v>451</v>
      </c>
      <c r="Z81" s="82" t="s">
        <v>494</v>
      </c>
      <c r="AA81" s="79"/>
      <c r="AB81" s="79"/>
      <c r="AC81" s="87" t="s">
        <v>537</v>
      </c>
      <c r="AD81" s="79"/>
      <c r="AE81" s="79" t="b">
        <v>0</v>
      </c>
      <c r="AF81" s="79">
        <v>0</v>
      </c>
      <c r="AG81" s="87" t="s">
        <v>578</v>
      </c>
      <c r="AH81" s="79" t="b">
        <v>0</v>
      </c>
      <c r="AI81" s="79" t="s">
        <v>592</v>
      </c>
      <c r="AJ81" s="79"/>
      <c r="AK81" s="87" t="s">
        <v>578</v>
      </c>
      <c r="AL81" s="79" t="b">
        <v>0</v>
      </c>
      <c r="AM81" s="79">
        <v>2</v>
      </c>
      <c r="AN81" s="87" t="s">
        <v>536</v>
      </c>
      <c r="AO81" s="79" t="s">
        <v>601</v>
      </c>
      <c r="AP81" s="79" t="b">
        <v>0</v>
      </c>
      <c r="AQ81" s="87" t="s">
        <v>536</v>
      </c>
      <c r="AR81" s="79" t="s">
        <v>176</v>
      </c>
      <c r="AS81" s="79">
        <v>0</v>
      </c>
      <c r="AT81" s="79">
        <v>0</v>
      </c>
      <c r="AU81" s="79"/>
      <c r="AV81" s="79"/>
      <c r="AW81" s="79"/>
      <c r="AX81" s="79"/>
      <c r="AY81" s="79"/>
      <c r="AZ81" s="79"/>
      <c r="BA81" s="79"/>
      <c r="BB81" s="79"/>
      <c r="BC81">
        <v>1</v>
      </c>
      <c r="BD81" s="78" t="str">
        <f>REPLACE(INDEX(GroupVertices[Group],MATCH(Edges[[#This Row],[Vertex 1]],GroupVertices[Vertex],0)),1,1,"")</f>
        <v>1</v>
      </c>
      <c r="BE81" s="78" t="str">
        <f>REPLACE(INDEX(GroupVertices[Group],MATCH(Edges[[#This Row],[Vertex 2]],GroupVertices[Vertex],0)),1,1,"")</f>
        <v>1</v>
      </c>
      <c r="BF81" s="48"/>
      <c r="BG81" s="49"/>
      <c r="BH81" s="48"/>
      <c r="BI81" s="49"/>
      <c r="BJ81" s="48"/>
      <c r="BK81" s="49"/>
      <c r="BL81" s="48"/>
      <c r="BM81" s="49"/>
      <c r="BN81" s="48"/>
    </row>
    <row r="82" spans="1:66" ht="15">
      <c r="A82" s="64" t="s">
        <v>224</v>
      </c>
      <c r="B82" s="64" t="s">
        <v>265</v>
      </c>
      <c r="C82" s="65" t="s">
        <v>1931</v>
      </c>
      <c r="D82" s="66">
        <v>3</v>
      </c>
      <c r="E82" s="67" t="s">
        <v>132</v>
      </c>
      <c r="F82" s="68">
        <v>32</v>
      </c>
      <c r="G82" s="65"/>
      <c r="H82" s="69"/>
      <c r="I82" s="70"/>
      <c r="J82" s="70"/>
      <c r="K82" s="34" t="s">
        <v>65</v>
      </c>
      <c r="L82" s="77">
        <v>82</v>
      </c>
      <c r="M82" s="77"/>
      <c r="N82" s="72"/>
      <c r="O82" s="79" t="s">
        <v>326</v>
      </c>
      <c r="P82" s="81">
        <v>43778.83238425926</v>
      </c>
      <c r="Q82" s="79" t="s">
        <v>341</v>
      </c>
      <c r="R82" s="79"/>
      <c r="S82" s="79"/>
      <c r="T82" s="79"/>
      <c r="U82" s="79"/>
      <c r="V82" s="82" t="s">
        <v>416</v>
      </c>
      <c r="W82" s="81">
        <v>43778.83238425926</v>
      </c>
      <c r="X82" s="85">
        <v>43778</v>
      </c>
      <c r="Y82" s="87" t="s">
        <v>452</v>
      </c>
      <c r="Z82" s="82" t="s">
        <v>495</v>
      </c>
      <c r="AA82" s="79"/>
      <c r="AB82" s="79"/>
      <c r="AC82" s="87" t="s">
        <v>538</v>
      </c>
      <c r="AD82" s="79"/>
      <c r="AE82" s="79" t="b">
        <v>0</v>
      </c>
      <c r="AF82" s="79">
        <v>0</v>
      </c>
      <c r="AG82" s="87" t="s">
        <v>578</v>
      </c>
      <c r="AH82" s="79" t="b">
        <v>0</v>
      </c>
      <c r="AI82" s="79" t="s">
        <v>592</v>
      </c>
      <c r="AJ82" s="79"/>
      <c r="AK82" s="87" t="s">
        <v>578</v>
      </c>
      <c r="AL82" s="79" t="b">
        <v>0</v>
      </c>
      <c r="AM82" s="79">
        <v>2</v>
      </c>
      <c r="AN82" s="87" t="s">
        <v>536</v>
      </c>
      <c r="AO82" s="79" t="s">
        <v>599</v>
      </c>
      <c r="AP82" s="79" t="b">
        <v>0</v>
      </c>
      <c r="AQ82" s="87" t="s">
        <v>536</v>
      </c>
      <c r="AR82" s="79" t="s">
        <v>176</v>
      </c>
      <c r="AS82" s="79">
        <v>0</v>
      </c>
      <c r="AT82" s="79">
        <v>0</v>
      </c>
      <c r="AU82" s="79"/>
      <c r="AV82" s="79"/>
      <c r="AW82" s="79"/>
      <c r="AX82" s="79"/>
      <c r="AY82" s="79"/>
      <c r="AZ82" s="79"/>
      <c r="BA82" s="79"/>
      <c r="BB82" s="79"/>
      <c r="BC82">
        <v>1</v>
      </c>
      <c r="BD82" s="78" t="str">
        <f>REPLACE(INDEX(GroupVertices[Group],MATCH(Edges[[#This Row],[Vertex 1]],GroupVertices[Vertex],0)),1,1,"")</f>
        <v>1</v>
      </c>
      <c r="BE82" s="78" t="str">
        <f>REPLACE(INDEX(GroupVertices[Group],MATCH(Edges[[#This Row],[Vertex 2]],GroupVertices[Vertex],0)),1,1,"")</f>
        <v>1</v>
      </c>
      <c r="BF82" s="48"/>
      <c r="BG82" s="49"/>
      <c r="BH82" s="48"/>
      <c r="BI82" s="49"/>
      <c r="BJ82" s="48"/>
      <c r="BK82" s="49"/>
      <c r="BL82" s="48"/>
      <c r="BM82" s="49"/>
      <c r="BN82" s="48"/>
    </row>
    <row r="83" spans="1:66" ht="15">
      <c r="A83" s="64" t="s">
        <v>223</v>
      </c>
      <c r="B83" s="64" t="s">
        <v>266</v>
      </c>
      <c r="C83" s="65" t="s">
        <v>1931</v>
      </c>
      <c r="D83" s="66">
        <v>3</v>
      </c>
      <c r="E83" s="67" t="s">
        <v>132</v>
      </c>
      <c r="F83" s="68">
        <v>32</v>
      </c>
      <c r="G83" s="65"/>
      <c r="H83" s="69"/>
      <c r="I83" s="70"/>
      <c r="J83" s="70"/>
      <c r="K83" s="34" t="s">
        <v>65</v>
      </c>
      <c r="L83" s="77">
        <v>83</v>
      </c>
      <c r="M83" s="77"/>
      <c r="N83" s="72"/>
      <c r="O83" s="79" t="s">
        <v>326</v>
      </c>
      <c r="P83" s="81">
        <v>43778.17637731481</v>
      </c>
      <c r="Q83" s="79" t="s">
        <v>341</v>
      </c>
      <c r="R83" s="79"/>
      <c r="S83" s="79"/>
      <c r="T83" s="79"/>
      <c r="U83" s="79"/>
      <c r="V83" s="82" t="s">
        <v>415</v>
      </c>
      <c r="W83" s="81">
        <v>43778.17637731481</v>
      </c>
      <c r="X83" s="85">
        <v>43778</v>
      </c>
      <c r="Y83" s="87" t="s">
        <v>451</v>
      </c>
      <c r="Z83" s="82" t="s">
        <v>494</v>
      </c>
      <c r="AA83" s="79"/>
      <c r="AB83" s="79"/>
      <c r="AC83" s="87" t="s">
        <v>537</v>
      </c>
      <c r="AD83" s="79"/>
      <c r="AE83" s="79" t="b">
        <v>0</v>
      </c>
      <c r="AF83" s="79">
        <v>0</v>
      </c>
      <c r="AG83" s="87" t="s">
        <v>578</v>
      </c>
      <c r="AH83" s="79" t="b">
        <v>0</v>
      </c>
      <c r="AI83" s="79" t="s">
        <v>592</v>
      </c>
      <c r="AJ83" s="79"/>
      <c r="AK83" s="87" t="s">
        <v>578</v>
      </c>
      <c r="AL83" s="79" t="b">
        <v>0</v>
      </c>
      <c r="AM83" s="79">
        <v>2</v>
      </c>
      <c r="AN83" s="87" t="s">
        <v>536</v>
      </c>
      <c r="AO83" s="79" t="s">
        <v>601</v>
      </c>
      <c r="AP83" s="79" t="b">
        <v>0</v>
      </c>
      <c r="AQ83" s="87" t="s">
        <v>536</v>
      </c>
      <c r="AR83" s="79" t="s">
        <v>176</v>
      </c>
      <c r="AS83" s="79">
        <v>0</v>
      </c>
      <c r="AT83" s="79">
        <v>0</v>
      </c>
      <c r="AU83" s="79"/>
      <c r="AV83" s="79"/>
      <c r="AW83" s="79"/>
      <c r="AX83" s="79"/>
      <c r="AY83" s="79"/>
      <c r="AZ83" s="79"/>
      <c r="BA83" s="79"/>
      <c r="BB83" s="79"/>
      <c r="BC83">
        <v>1</v>
      </c>
      <c r="BD83" s="78" t="str">
        <f>REPLACE(INDEX(GroupVertices[Group],MATCH(Edges[[#This Row],[Vertex 1]],GroupVertices[Vertex],0)),1,1,"")</f>
        <v>1</v>
      </c>
      <c r="BE83" s="78" t="str">
        <f>REPLACE(INDEX(GroupVertices[Group],MATCH(Edges[[#This Row],[Vertex 2]],GroupVertices[Vertex],0)),1,1,"")</f>
        <v>1</v>
      </c>
      <c r="BF83" s="48"/>
      <c r="BG83" s="49"/>
      <c r="BH83" s="48"/>
      <c r="BI83" s="49"/>
      <c r="BJ83" s="48"/>
      <c r="BK83" s="49"/>
      <c r="BL83" s="48"/>
      <c r="BM83" s="49"/>
      <c r="BN83" s="48"/>
    </row>
    <row r="84" spans="1:66" ht="15">
      <c r="A84" s="64" t="s">
        <v>224</v>
      </c>
      <c r="B84" s="64" t="s">
        <v>266</v>
      </c>
      <c r="C84" s="65" t="s">
        <v>1931</v>
      </c>
      <c r="D84" s="66">
        <v>3</v>
      </c>
      <c r="E84" s="67" t="s">
        <v>132</v>
      </c>
      <c r="F84" s="68">
        <v>32</v>
      </c>
      <c r="G84" s="65"/>
      <c r="H84" s="69"/>
      <c r="I84" s="70"/>
      <c r="J84" s="70"/>
      <c r="K84" s="34" t="s">
        <v>65</v>
      </c>
      <c r="L84" s="77">
        <v>84</v>
      </c>
      <c r="M84" s="77"/>
      <c r="N84" s="72"/>
      <c r="O84" s="79" t="s">
        <v>326</v>
      </c>
      <c r="P84" s="81">
        <v>43778.83238425926</v>
      </c>
      <c r="Q84" s="79" t="s">
        <v>341</v>
      </c>
      <c r="R84" s="79"/>
      <c r="S84" s="79"/>
      <c r="T84" s="79"/>
      <c r="U84" s="79"/>
      <c r="V84" s="82" t="s">
        <v>416</v>
      </c>
      <c r="W84" s="81">
        <v>43778.83238425926</v>
      </c>
      <c r="X84" s="85">
        <v>43778</v>
      </c>
      <c r="Y84" s="87" t="s">
        <v>452</v>
      </c>
      <c r="Z84" s="82" t="s">
        <v>495</v>
      </c>
      <c r="AA84" s="79"/>
      <c r="AB84" s="79"/>
      <c r="AC84" s="87" t="s">
        <v>538</v>
      </c>
      <c r="AD84" s="79"/>
      <c r="AE84" s="79" t="b">
        <v>0</v>
      </c>
      <c r="AF84" s="79">
        <v>0</v>
      </c>
      <c r="AG84" s="87" t="s">
        <v>578</v>
      </c>
      <c r="AH84" s="79" t="b">
        <v>0</v>
      </c>
      <c r="AI84" s="79" t="s">
        <v>592</v>
      </c>
      <c r="AJ84" s="79"/>
      <c r="AK84" s="87" t="s">
        <v>578</v>
      </c>
      <c r="AL84" s="79" t="b">
        <v>0</v>
      </c>
      <c r="AM84" s="79">
        <v>2</v>
      </c>
      <c r="AN84" s="87" t="s">
        <v>536</v>
      </c>
      <c r="AO84" s="79" t="s">
        <v>599</v>
      </c>
      <c r="AP84" s="79" t="b">
        <v>0</v>
      </c>
      <c r="AQ84" s="87" t="s">
        <v>536</v>
      </c>
      <c r="AR84" s="79" t="s">
        <v>176</v>
      </c>
      <c r="AS84" s="79">
        <v>0</v>
      </c>
      <c r="AT84" s="79">
        <v>0</v>
      </c>
      <c r="AU84" s="79"/>
      <c r="AV84" s="79"/>
      <c r="AW84" s="79"/>
      <c r="AX84" s="79"/>
      <c r="AY84" s="79"/>
      <c r="AZ84" s="79"/>
      <c r="BA84" s="79"/>
      <c r="BB84" s="79"/>
      <c r="BC84">
        <v>1</v>
      </c>
      <c r="BD84" s="78" t="str">
        <f>REPLACE(INDEX(GroupVertices[Group],MATCH(Edges[[#This Row],[Vertex 1]],GroupVertices[Vertex],0)),1,1,"")</f>
        <v>1</v>
      </c>
      <c r="BE84" s="78" t="str">
        <f>REPLACE(INDEX(GroupVertices[Group],MATCH(Edges[[#This Row],[Vertex 2]],GroupVertices[Vertex],0)),1,1,"")</f>
        <v>1</v>
      </c>
      <c r="BF84" s="48"/>
      <c r="BG84" s="49"/>
      <c r="BH84" s="48"/>
      <c r="BI84" s="49"/>
      <c r="BJ84" s="48"/>
      <c r="BK84" s="49"/>
      <c r="BL84" s="48"/>
      <c r="BM84" s="49"/>
      <c r="BN84" s="48"/>
    </row>
    <row r="85" spans="1:66" ht="15">
      <c r="A85" s="64" t="s">
        <v>223</v>
      </c>
      <c r="B85" s="64" t="s">
        <v>267</v>
      </c>
      <c r="C85" s="65" t="s">
        <v>1931</v>
      </c>
      <c r="D85" s="66">
        <v>3</v>
      </c>
      <c r="E85" s="67" t="s">
        <v>132</v>
      </c>
      <c r="F85" s="68">
        <v>32</v>
      </c>
      <c r="G85" s="65"/>
      <c r="H85" s="69"/>
      <c r="I85" s="70"/>
      <c r="J85" s="70"/>
      <c r="K85" s="34" t="s">
        <v>65</v>
      </c>
      <c r="L85" s="77">
        <v>85</v>
      </c>
      <c r="M85" s="77"/>
      <c r="N85" s="72"/>
      <c r="O85" s="79" t="s">
        <v>326</v>
      </c>
      <c r="P85" s="81">
        <v>43778.17637731481</v>
      </c>
      <c r="Q85" s="79" t="s">
        <v>341</v>
      </c>
      <c r="R85" s="79"/>
      <c r="S85" s="79"/>
      <c r="T85" s="79"/>
      <c r="U85" s="79"/>
      <c r="V85" s="82" t="s">
        <v>415</v>
      </c>
      <c r="W85" s="81">
        <v>43778.17637731481</v>
      </c>
      <c r="X85" s="85">
        <v>43778</v>
      </c>
      <c r="Y85" s="87" t="s">
        <v>451</v>
      </c>
      <c r="Z85" s="82" t="s">
        <v>494</v>
      </c>
      <c r="AA85" s="79"/>
      <c r="AB85" s="79"/>
      <c r="AC85" s="87" t="s">
        <v>537</v>
      </c>
      <c r="AD85" s="79"/>
      <c r="AE85" s="79" t="b">
        <v>0</v>
      </c>
      <c r="AF85" s="79">
        <v>0</v>
      </c>
      <c r="AG85" s="87" t="s">
        <v>578</v>
      </c>
      <c r="AH85" s="79" t="b">
        <v>0</v>
      </c>
      <c r="AI85" s="79" t="s">
        <v>592</v>
      </c>
      <c r="AJ85" s="79"/>
      <c r="AK85" s="87" t="s">
        <v>578</v>
      </c>
      <c r="AL85" s="79" t="b">
        <v>0</v>
      </c>
      <c r="AM85" s="79">
        <v>2</v>
      </c>
      <c r="AN85" s="87" t="s">
        <v>536</v>
      </c>
      <c r="AO85" s="79" t="s">
        <v>601</v>
      </c>
      <c r="AP85" s="79" t="b">
        <v>0</v>
      </c>
      <c r="AQ85" s="87" t="s">
        <v>536</v>
      </c>
      <c r="AR85" s="79" t="s">
        <v>176</v>
      </c>
      <c r="AS85" s="79">
        <v>0</v>
      </c>
      <c r="AT85" s="79">
        <v>0</v>
      </c>
      <c r="AU85" s="79"/>
      <c r="AV85" s="79"/>
      <c r="AW85" s="79"/>
      <c r="AX85" s="79"/>
      <c r="AY85" s="79"/>
      <c r="AZ85" s="79"/>
      <c r="BA85" s="79"/>
      <c r="BB85" s="79"/>
      <c r="BC85">
        <v>1</v>
      </c>
      <c r="BD85" s="78" t="str">
        <f>REPLACE(INDEX(GroupVertices[Group],MATCH(Edges[[#This Row],[Vertex 1]],GroupVertices[Vertex],0)),1,1,"")</f>
        <v>1</v>
      </c>
      <c r="BE85" s="78" t="str">
        <f>REPLACE(INDEX(GroupVertices[Group],MATCH(Edges[[#This Row],[Vertex 2]],GroupVertices[Vertex],0)),1,1,"")</f>
        <v>1</v>
      </c>
      <c r="BF85" s="48"/>
      <c r="BG85" s="49"/>
      <c r="BH85" s="48"/>
      <c r="BI85" s="49"/>
      <c r="BJ85" s="48"/>
      <c r="BK85" s="49"/>
      <c r="BL85" s="48"/>
      <c r="BM85" s="49"/>
      <c r="BN85" s="48"/>
    </row>
    <row r="86" spans="1:66" ht="15">
      <c r="A86" s="64" t="s">
        <v>224</v>
      </c>
      <c r="B86" s="64" t="s">
        <v>267</v>
      </c>
      <c r="C86" s="65" t="s">
        <v>1931</v>
      </c>
      <c r="D86" s="66">
        <v>3</v>
      </c>
      <c r="E86" s="67" t="s">
        <v>132</v>
      </c>
      <c r="F86" s="68">
        <v>32</v>
      </c>
      <c r="G86" s="65"/>
      <c r="H86" s="69"/>
      <c r="I86" s="70"/>
      <c r="J86" s="70"/>
      <c r="K86" s="34" t="s">
        <v>65</v>
      </c>
      <c r="L86" s="77">
        <v>86</v>
      </c>
      <c r="M86" s="77"/>
      <c r="N86" s="72"/>
      <c r="O86" s="79" t="s">
        <v>326</v>
      </c>
      <c r="P86" s="81">
        <v>43778.83238425926</v>
      </c>
      <c r="Q86" s="79" t="s">
        <v>341</v>
      </c>
      <c r="R86" s="79"/>
      <c r="S86" s="79"/>
      <c r="T86" s="79"/>
      <c r="U86" s="79"/>
      <c r="V86" s="82" t="s">
        <v>416</v>
      </c>
      <c r="W86" s="81">
        <v>43778.83238425926</v>
      </c>
      <c r="X86" s="85">
        <v>43778</v>
      </c>
      <c r="Y86" s="87" t="s">
        <v>452</v>
      </c>
      <c r="Z86" s="82" t="s">
        <v>495</v>
      </c>
      <c r="AA86" s="79"/>
      <c r="AB86" s="79"/>
      <c r="AC86" s="87" t="s">
        <v>538</v>
      </c>
      <c r="AD86" s="79"/>
      <c r="AE86" s="79" t="b">
        <v>0</v>
      </c>
      <c r="AF86" s="79">
        <v>0</v>
      </c>
      <c r="AG86" s="87" t="s">
        <v>578</v>
      </c>
      <c r="AH86" s="79" t="b">
        <v>0</v>
      </c>
      <c r="AI86" s="79" t="s">
        <v>592</v>
      </c>
      <c r="AJ86" s="79"/>
      <c r="AK86" s="87" t="s">
        <v>578</v>
      </c>
      <c r="AL86" s="79" t="b">
        <v>0</v>
      </c>
      <c r="AM86" s="79">
        <v>2</v>
      </c>
      <c r="AN86" s="87" t="s">
        <v>536</v>
      </c>
      <c r="AO86" s="79" t="s">
        <v>599</v>
      </c>
      <c r="AP86" s="79" t="b">
        <v>0</v>
      </c>
      <c r="AQ86" s="87" t="s">
        <v>536</v>
      </c>
      <c r="AR86" s="79" t="s">
        <v>176</v>
      </c>
      <c r="AS86" s="79">
        <v>0</v>
      </c>
      <c r="AT86" s="79">
        <v>0</v>
      </c>
      <c r="AU86" s="79"/>
      <c r="AV86" s="79"/>
      <c r="AW86" s="79"/>
      <c r="AX86" s="79"/>
      <c r="AY86" s="79"/>
      <c r="AZ86" s="79"/>
      <c r="BA86" s="79"/>
      <c r="BB86" s="79"/>
      <c r="BC86">
        <v>1</v>
      </c>
      <c r="BD86" s="78" t="str">
        <f>REPLACE(INDEX(GroupVertices[Group],MATCH(Edges[[#This Row],[Vertex 1]],GroupVertices[Vertex],0)),1,1,"")</f>
        <v>1</v>
      </c>
      <c r="BE86" s="78" t="str">
        <f>REPLACE(INDEX(GroupVertices[Group],MATCH(Edges[[#This Row],[Vertex 2]],GroupVertices[Vertex],0)),1,1,"")</f>
        <v>1</v>
      </c>
      <c r="BF86" s="48"/>
      <c r="BG86" s="49"/>
      <c r="BH86" s="48"/>
      <c r="BI86" s="49"/>
      <c r="BJ86" s="48"/>
      <c r="BK86" s="49"/>
      <c r="BL86" s="48"/>
      <c r="BM86" s="49"/>
      <c r="BN86" s="48"/>
    </row>
    <row r="87" spans="1:66" ht="15">
      <c r="A87" s="64" t="s">
        <v>223</v>
      </c>
      <c r="B87" s="64" t="s">
        <v>268</v>
      </c>
      <c r="C87" s="65" t="s">
        <v>1931</v>
      </c>
      <c r="D87" s="66">
        <v>3</v>
      </c>
      <c r="E87" s="67" t="s">
        <v>132</v>
      </c>
      <c r="F87" s="68">
        <v>32</v>
      </c>
      <c r="G87" s="65"/>
      <c r="H87" s="69"/>
      <c r="I87" s="70"/>
      <c r="J87" s="70"/>
      <c r="K87" s="34" t="s">
        <v>65</v>
      </c>
      <c r="L87" s="77">
        <v>87</v>
      </c>
      <c r="M87" s="77"/>
      <c r="N87" s="72"/>
      <c r="O87" s="79" t="s">
        <v>326</v>
      </c>
      <c r="P87" s="81">
        <v>43778.17637731481</v>
      </c>
      <c r="Q87" s="79" t="s">
        <v>341</v>
      </c>
      <c r="R87" s="79"/>
      <c r="S87" s="79"/>
      <c r="T87" s="79"/>
      <c r="U87" s="79"/>
      <c r="V87" s="82" t="s">
        <v>415</v>
      </c>
      <c r="W87" s="81">
        <v>43778.17637731481</v>
      </c>
      <c r="X87" s="85">
        <v>43778</v>
      </c>
      <c r="Y87" s="87" t="s">
        <v>451</v>
      </c>
      <c r="Z87" s="82" t="s">
        <v>494</v>
      </c>
      <c r="AA87" s="79"/>
      <c r="AB87" s="79"/>
      <c r="AC87" s="87" t="s">
        <v>537</v>
      </c>
      <c r="AD87" s="79"/>
      <c r="AE87" s="79" t="b">
        <v>0</v>
      </c>
      <c r="AF87" s="79">
        <v>0</v>
      </c>
      <c r="AG87" s="87" t="s">
        <v>578</v>
      </c>
      <c r="AH87" s="79" t="b">
        <v>0</v>
      </c>
      <c r="AI87" s="79" t="s">
        <v>592</v>
      </c>
      <c r="AJ87" s="79"/>
      <c r="AK87" s="87" t="s">
        <v>578</v>
      </c>
      <c r="AL87" s="79" t="b">
        <v>0</v>
      </c>
      <c r="AM87" s="79">
        <v>2</v>
      </c>
      <c r="AN87" s="87" t="s">
        <v>536</v>
      </c>
      <c r="AO87" s="79" t="s">
        <v>601</v>
      </c>
      <c r="AP87" s="79" t="b">
        <v>0</v>
      </c>
      <c r="AQ87" s="87" t="s">
        <v>536</v>
      </c>
      <c r="AR87" s="79" t="s">
        <v>176</v>
      </c>
      <c r="AS87" s="79">
        <v>0</v>
      </c>
      <c r="AT87" s="79">
        <v>0</v>
      </c>
      <c r="AU87" s="79"/>
      <c r="AV87" s="79"/>
      <c r="AW87" s="79"/>
      <c r="AX87" s="79"/>
      <c r="AY87" s="79"/>
      <c r="AZ87" s="79"/>
      <c r="BA87" s="79"/>
      <c r="BB87" s="79"/>
      <c r="BC87">
        <v>1</v>
      </c>
      <c r="BD87" s="78" t="str">
        <f>REPLACE(INDEX(GroupVertices[Group],MATCH(Edges[[#This Row],[Vertex 1]],GroupVertices[Vertex],0)),1,1,"")</f>
        <v>1</v>
      </c>
      <c r="BE87" s="78" t="str">
        <f>REPLACE(INDEX(GroupVertices[Group],MATCH(Edges[[#This Row],[Vertex 2]],GroupVertices[Vertex],0)),1,1,"")</f>
        <v>1</v>
      </c>
      <c r="BF87" s="48"/>
      <c r="BG87" s="49"/>
      <c r="BH87" s="48"/>
      <c r="BI87" s="49"/>
      <c r="BJ87" s="48"/>
      <c r="BK87" s="49"/>
      <c r="BL87" s="48"/>
      <c r="BM87" s="49"/>
      <c r="BN87" s="48"/>
    </row>
    <row r="88" spans="1:66" ht="15">
      <c r="A88" s="64" t="s">
        <v>224</v>
      </c>
      <c r="B88" s="64" t="s">
        <v>268</v>
      </c>
      <c r="C88" s="65" t="s">
        <v>1931</v>
      </c>
      <c r="D88" s="66">
        <v>3</v>
      </c>
      <c r="E88" s="67" t="s">
        <v>132</v>
      </c>
      <c r="F88" s="68">
        <v>32</v>
      </c>
      <c r="G88" s="65"/>
      <c r="H88" s="69"/>
      <c r="I88" s="70"/>
      <c r="J88" s="70"/>
      <c r="K88" s="34" t="s">
        <v>65</v>
      </c>
      <c r="L88" s="77">
        <v>88</v>
      </c>
      <c r="M88" s="77"/>
      <c r="N88" s="72"/>
      <c r="O88" s="79" t="s">
        <v>326</v>
      </c>
      <c r="P88" s="81">
        <v>43778.83238425926</v>
      </c>
      <c r="Q88" s="79" t="s">
        <v>341</v>
      </c>
      <c r="R88" s="79"/>
      <c r="S88" s="79"/>
      <c r="T88" s="79"/>
      <c r="U88" s="79"/>
      <c r="V88" s="82" t="s">
        <v>416</v>
      </c>
      <c r="W88" s="81">
        <v>43778.83238425926</v>
      </c>
      <c r="X88" s="85">
        <v>43778</v>
      </c>
      <c r="Y88" s="87" t="s">
        <v>452</v>
      </c>
      <c r="Z88" s="82" t="s">
        <v>495</v>
      </c>
      <c r="AA88" s="79"/>
      <c r="AB88" s="79"/>
      <c r="AC88" s="87" t="s">
        <v>538</v>
      </c>
      <c r="AD88" s="79"/>
      <c r="AE88" s="79" t="b">
        <v>0</v>
      </c>
      <c r="AF88" s="79">
        <v>0</v>
      </c>
      <c r="AG88" s="87" t="s">
        <v>578</v>
      </c>
      <c r="AH88" s="79" t="b">
        <v>0</v>
      </c>
      <c r="AI88" s="79" t="s">
        <v>592</v>
      </c>
      <c r="AJ88" s="79"/>
      <c r="AK88" s="87" t="s">
        <v>578</v>
      </c>
      <c r="AL88" s="79" t="b">
        <v>0</v>
      </c>
      <c r="AM88" s="79">
        <v>2</v>
      </c>
      <c r="AN88" s="87" t="s">
        <v>536</v>
      </c>
      <c r="AO88" s="79" t="s">
        <v>599</v>
      </c>
      <c r="AP88" s="79" t="b">
        <v>0</v>
      </c>
      <c r="AQ88" s="87" t="s">
        <v>536</v>
      </c>
      <c r="AR88" s="79" t="s">
        <v>176</v>
      </c>
      <c r="AS88" s="79">
        <v>0</v>
      </c>
      <c r="AT88" s="79">
        <v>0</v>
      </c>
      <c r="AU88" s="79"/>
      <c r="AV88" s="79"/>
      <c r="AW88" s="79"/>
      <c r="AX88" s="79"/>
      <c r="AY88" s="79"/>
      <c r="AZ88" s="79"/>
      <c r="BA88" s="79"/>
      <c r="BB88" s="79"/>
      <c r="BC88">
        <v>1</v>
      </c>
      <c r="BD88" s="78" t="str">
        <f>REPLACE(INDEX(GroupVertices[Group],MATCH(Edges[[#This Row],[Vertex 1]],GroupVertices[Vertex],0)),1,1,"")</f>
        <v>1</v>
      </c>
      <c r="BE88" s="78" t="str">
        <f>REPLACE(INDEX(GroupVertices[Group],MATCH(Edges[[#This Row],[Vertex 2]],GroupVertices[Vertex],0)),1,1,"")</f>
        <v>1</v>
      </c>
      <c r="BF88" s="48"/>
      <c r="BG88" s="49"/>
      <c r="BH88" s="48"/>
      <c r="BI88" s="49"/>
      <c r="BJ88" s="48"/>
      <c r="BK88" s="49"/>
      <c r="BL88" s="48"/>
      <c r="BM88" s="49"/>
      <c r="BN88" s="48"/>
    </row>
    <row r="89" spans="1:66" ht="15">
      <c r="A89" s="64" t="s">
        <v>223</v>
      </c>
      <c r="B89" s="64" t="s">
        <v>269</v>
      </c>
      <c r="C89" s="65" t="s">
        <v>1931</v>
      </c>
      <c r="D89" s="66">
        <v>3</v>
      </c>
      <c r="E89" s="67" t="s">
        <v>132</v>
      </c>
      <c r="F89" s="68">
        <v>32</v>
      </c>
      <c r="G89" s="65"/>
      <c r="H89" s="69"/>
      <c r="I89" s="70"/>
      <c r="J89" s="70"/>
      <c r="K89" s="34" t="s">
        <v>65</v>
      </c>
      <c r="L89" s="77">
        <v>89</v>
      </c>
      <c r="M89" s="77"/>
      <c r="N89" s="72"/>
      <c r="O89" s="79" t="s">
        <v>326</v>
      </c>
      <c r="P89" s="81">
        <v>43778.17637731481</v>
      </c>
      <c r="Q89" s="79" t="s">
        <v>341</v>
      </c>
      <c r="R89" s="79"/>
      <c r="S89" s="79"/>
      <c r="T89" s="79"/>
      <c r="U89" s="79"/>
      <c r="V89" s="82" t="s">
        <v>415</v>
      </c>
      <c r="W89" s="81">
        <v>43778.17637731481</v>
      </c>
      <c r="X89" s="85">
        <v>43778</v>
      </c>
      <c r="Y89" s="87" t="s">
        <v>451</v>
      </c>
      <c r="Z89" s="82" t="s">
        <v>494</v>
      </c>
      <c r="AA89" s="79"/>
      <c r="AB89" s="79"/>
      <c r="AC89" s="87" t="s">
        <v>537</v>
      </c>
      <c r="AD89" s="79"/>
      <c r="AE89" s="79" t="b">
        <v>0</v>
      </c>
      <c r="AF89" s="79">
        <v>0</v>
      </c>
      <c r="AG89" s="87" t="s">
        <v>578</v>
      </c>
      <c r="AH89" s="79" t="b">
        <v>0</v>
      </c>
      <c r="AI89" s="79" t="s">
        <v>592</v>
      </c>
      <c r="AJ89" s="79"/>
      <c r="AK89" s="87" t="s">
        <v>578</v>
      </c>
      <c r="AL89" s="79" t="b">
        <v>0</v>
      </c>
      <c r="AM89" s="79">
        <v>2</v>
      </c>
      <c r="AN89" s="87" t="s">
        <v>536</v>
      </c>
      <c r="AO89" s="79" t="s">
        <v>601</v>
      </c>
      <c r="AP89" s="79" t="b">
        <v>0</v>
      </c>
      <c r="AQ89" s="87" t="s">
        <v>536</v>
      </c>
      <c r="AR89" s="79" t="s">
        <v>176</v>
      </c>
      <c r="AS89" s="79">
        <v>0</v>
      </c>
      <c r="AT89" s="79">
        <v>0</v>
      </c>
      <c r="AU89" s="79"/>
      <c r="AV89" s="79"/>
      <c r="AW89" s="79"/>
      <c r="AX89" s="79"/>
      <c r="AY89" s="79"/>
      <c r="AZ89" s="79"/>
      <c r="BA89" s="79"/>
      <c r="BB89" s="79"/>
      <c r="BC89">
        <v>1</v>
      </c>
      <c r="BD89" s="78" t="str">
        <f>REPLACE(INDEX(GroupVertices[Group],MATCH(Edges[[#This Row],[Vertex 1]],GroupVertices[Vertex],0)),1,1,"")</f>
        <v>1</v>
      </c>
      <c r="BE89" s="78" t="str">
        <f>REPLACE(INDEX(GroupVertices[Group],MATCH(Edges[[#This Row],[Vertex 2]],GroupVertices[Vertex],0)),1,1,"")</f>
        <v>1</v>
      </c>
      <c r="BF89" s="48"/>
      <c r="BG89" s="49"/>
      <c r="BH89" s="48"/>
      <c r="BI89" s="49"/>
      <c r="BJ89" s="48"/>
      <c r="BK89" s="49"/>
      <c r="BL89" s="48"/>
      <c r="BM89" s="49"/>
      <c r="BN89" s="48"/>
    </row>
    <row r="90" spans="1:66" ht="15">
      <c r="A90" s="64" t="s">
        <v>224</v>
      </c>
      <c r="B90" s="64" t="s">
        <v>269</v>
      </c>
      <c r="C90" s="65" t="s">
        <v>1931</v>
      </c>
      <c r="D90" s="66">
        <v>3</v>
      </c>
      <c r="E90" s="67" t="s">
        <v>132</v>
      </c>
      <c r="F90" s="68">
        <v>32</v>
      </c>
      <c r="G90" s="65"/>
      <c r="H90" s="69"/>
      <c r="I90" s="70"/>
      <c r="J90" s="70"/>
      <c r="K90" s="34" t="s">
        <v>65</v>
      </c>
      <c r="L90" s="77">
        <v>90</v>
      </c>
      <c r="M90" s="77"/>
      <c r="N90" s="72"/>
      <c r="O90" s="79" t="s">
        <v>326</v>
      </c>
      <c r="P90" s="81">
        <v>43778.83238425926</v>
      </c>
      <c r="Q90" s="79" t="s">
        <v>341</v>
      </c>
      <c r="R90" s="79"/>
      <c r="S90" s="79"/>
      <c r="T90" s="79"/>
      <c r="U90" s="79"/>
      <c r="V90" s="82" t="s">
        <v>416</v>
      </c>
      <c r="W90" s="81">
        <v>43778.83238425926</v>
      </c>
      <c r="X90" s="85">
        <v>43778</v>
      </c>
      <c r="Y90" s="87" t="s">
        <v>452</v>
      </c>
      <c r="Z90" s="82" t="s">
        <v>495</v>
      </c>
      <c r="AA90" s="79"/>
      <c r="AB90" s="79"/>
      <c r="AC90" s="87" t="s">
        <v>538</v>
      </c>
      <c r="AD90" s="79"/>
      <c r="AE90" s="79" t="b">
        <v>0</v>
      </c>
      <c r="AF90" s="79">
        <v>0</v>
      </c>
      <c r="AG90" s="87" t="s">
        <v>578</v>
      </c>
      <c r="AH90" s="79" t="b">
        <v>0</v>
      </c>
      <c r="AI90" s="79" t="s">
        <v>592</v>
      </c>
      <c r="AJ90" s="79"/>
      <c r="AK90" s="87" t="s">
        <v>578</v>
      </c>
      <c r="AL90" s="79" t="b">
        <v>0</v>
      </c>
      <c r="AM90" s="79">
        <v>2</v>
      </c>
      <c r="AN90" s="87" t="s">
        <v>536</v>
      </c>
      <c r="AO90" s="79" t="s">
        <v>599</v>
      </c>
      <c r="AP90" s="79" t="b">
        <v>0</v>
      </c>
      <c r="AQ90" s="87" t="s">
        <v>536</v>
      </c>
      <c r="AR90" s="79" t="s">
        <v>176</v>
      </c>
      <c r="AS90" s="79">
        <v>0</v>
      </c>
      <c r="AT90" s="79">
        <v>0</v>
      </c>
      <c r="AU90" s="79"/>
      <c r="AV90" s="79"/>
      <c r="AW90" s="79"/>
      <c r="AX90" s="79"/>
      <c r="AY90" s="79"/>
      <c r="AZ90" s="79"/>
      <c r="BA90" s="79"/>
      <c r="BB90" s="79"/>
      <c r="BC90">
        <v>1</v>
      </c>
      <c r="BD90" s="78" t="str">
        <f>REPLACE(INDEX(GroupVertices[Group],MATCH(Edges[[#This Row],[Vertex 1]],GroupVertices[Vertex],0)),1,1,"")</f>
        <v>1</v>
      </c>
      <c r="BE90" s="78" t="str">
        <f>REPLACE(INDEX(GroupVertices[Group],MATCH(Edges[[#This Row],[Vertex 2]],GroupVertices[Vertex],0)),1,1,"")</f>
        <v>1</v>
      </c>
      <c r="BF90" s="48"/>
      <c r="BG90" s="49"/>
      <c r="BH90" s="48"/>
      <c r="BI90" s="49"/>
      <c r="BJ90" s="48"/>
      <c r="BK90" s="49"/>
      <c r="BL90" s="48"/>
      <c r="BM90" s="49"/>
      <c r="BN90" s="48"/>
    </row>
    <row r="91" spans="1:66" ht="15">
      <c r="A91" s="64" t="s">
        <v>223</v>
      </c>
      <c r="B91" s="64" t="s">
        <v>270</v>
      </c>
      <c r="C91" s="65" t="s">
        <v>1931</v>
      </c>
      <c r="D91" s="66">
        <v>3</v>
      </c>
      <c r="E91" s="67" t="s">
        <v>132</v>
      </c>
      <c r="F91" s="68">
        <v>32</v>
      </c>
      <c r="G91" s="65"/>
      <c r="H91" s="69"/>
      <c r="I91" s="70"/>
      <c r="J91" s="70"/>
      <c r="K91" s="34" t="s">
        <v>65</v>
      </c>
      <c r="L91" s="77">
        <v>91</v>
      </c>
      <c r="M91" s="77"/>
      <c r="N91" s="72"/>
      <c r="O91" s="79" t="s">
        <v>326</v>
      </c>
      <c r="P91" s="81">
        <v>43778.17637731481</v>
      </c>
      <c r="Q91" s="79" t="s">
        <v>341</v>
      </c>
      <c r="R91" s="79"/>
      <c r="S91" s="79"/>
      <c r="T91" s="79"/>
      <c r="U91" s="79"/>
      <c r="V91" s="82" t="s">
        <v>415</v>
      </c>
      <c r="W91" s="81">
        <v>43778.17637731481</v>
      </c>
      <c r="X91" s="85">
        <v>43778</v>
      </c>
      <c r="Y91" s="87" t="s">
        <v>451</v>
      </c>
      <c r="Z91" s="82" t="s">
        <v>494</v>
      </c>
      <c r="AA91" s="79"/>
      <c r="AB91" s="79"/>
      <c r="AC91" s="87" t="s">
        <v>537</v>
      </c>
      <c r="AD91" s="79"/>
      <c r="AE91" s="79" t="b">
        <v>0</v>
      </c>
      <c r="AF91" s="79">
        <v>0</v>
      </c>
      <c r="AG91" s="87" t="s">
        <v>578</v>
      </c>
      <c r="AH91" s="79" t="b">
        <v>0</v>
      </c>
      <c r="AI91" s="79" t="s">
        <v>592</v>
      </c>
      <c r="AJ91" s="79"/>
      <c r="AK91" s="87" t="s">
        <v>578</v>
      </c>
      <c r="AL91" s="79" t="b">
        <v>0</v>
      </c>
      <c r="AM91" s="79">
        <v>2</v>
      </c>
      <c r="AN91" s="87" t="s">
        <v>536</v>
      </c>
      <c r="AO91" s="79" t="s">
        <v>601</v>
      </c>
      <c r="AP91" s="79" t="b">
        <v>0</v>
      </c>
      <c r="AQ91" s="87" t="s">
        <v>536</v>
      </c>
      <c r="AR91" s="79" t="s">
        <v>176</v>
      </c>
      <c r="AS91" s="79">
        <v>0</v>
      </c>
      <c r="AT91" s="79">
        <v>0</v>
      </c>
      <c r="AU91" s="79"/>
      <c r="AV91" s="79"/>
      <c r="AW91" s="79"/>
      <c r="AX91" s="79"/>
      <c r="AY91" s="79"/>
      <c r="AZ91" s="79"/>
      <c r="BA91" s="79"/>
      <c r="BB91" s="79"/>
      <c r="BC91">
        <v>1</v>
      </c>
      <c r="BD91" s="78" t="str">
        <f>REPLACE(INDEX(GroupVertices[Group],MATCH(Edges[[#This Row],[Vertex 1]],GroupVertices[Vertex],0)),1,1,"")</f>
        <v>1</v>
      </c>
      <c r="BE91" s="78" t="str">
        <f>REPLACE(INDEX(GroupVertices[Group],MATCH(Edges[[#This Row],[Vertex 2]],GroupVertices[Vertex],0)),1,1,"")</f>
        <v>1</v>
      </c>
      <c r="BF91" s="48"/>
      <c r="BG91" s="49"/>
      <c r="BH91" s="48"/>
      <c r="BI91" s="49"/>
      <c r="BJ91" s="48"/>
      <c r="BK91" s="49"/>
      <c r="BL91" s="48"/>
      <c r="BM91" s="49"/>
      <c r="BN91" s="48"/>
    </row>
    <row r="92" spans="1:66" ht="15">
      <c r="A92" s="64" t="s">
        <v>224</v>
      </c>
      <c r="B92" s="64" t="s">
        <v>270</v>
      </c>
      <c r="C92" s="65" t="s">
        <v>1931</v>
      </c>
      <c r="D92" s="66">
        <v>3</v>
      </c>
      <c r="E92" s="67" t="s">
        <v>132</v>
      </c>
      <c r="F92" s="68">
        <v>32</v>
      </c>
      <c r="G92" s="65"/>
      <c r="H92" s="69"/>
      <c r="I92" s="70"/>
      <c r="J92" s="70"/>
      <c r="K92" s="34" t="s">
        <v>65</v>
      </c>
      <c r="L92" s="77">
        <v>92</v>
      </c>
      <c r="M92" s="77"/>
      <c r="N92" s="72"/>
      <c r="O92" s="79" t="s">
        <v>326</v>
      </c>
      <c r="P92" s="81">
        <v>43778.83238425926</v>
      </c>
      <c r="Q92" s="79" t="s">
        <v>341</v>
      </c>
      <c r="R92" s="79"/>
      <c r="S92" s="79"/>
      <c r="T92" s="79"/>
      <c r="U92" s="79"/>
      <c r="V92" s="82" t="s">
        <v>416</v>
      </c>
      <c r="W92" s="81">
        <v>43778.83238425926</v>
      </c>
      <c r="X92" s="85">
        <v>43778</v>
      </c>
      <c r="Y92" s="87" t="s">
        <v>452</v>
      </c>
      <c r="Z92" s="82" t="s">
        <v>495</v>
      </c>
      <c r="AA92" s="79"/>
      <c r="AB92" s="79"/>
      <c r="AC92" s="87" t="s">
        <v>538</v>
      </c>
      <c r="AD92" s="79"/>
      <c r="AE92" s="79" t="b">
        <v>0</v>
      </c>
      <c r="AF92" s="79">
        <v>0</v>
      </c>
      <c r="AG92" s="87" t="s">
        <v>578</v>
      </c>
      <c r="AH92" s="79" t="b">
        <v>0</v>
      </c>
      <c r="AI92" s="79" t="s">
        <v>592</v>
      </c>
      <c r="AJ92" s="79"/>
      <c r="AK92" s="87" t="s">
        <v>578</v>
      </c>
      <c r="AL92" s="79" t="b">
        <v>0</v>
      </c>
      <c r="AM92" s="79">
        <v>2</v>
      </c>
      <c r="AN92" s="87" t="s">
        <v>536</v>
      </c>
      <c r="AO92" s="79" t="s">
        <v>599</v>
      </c>
      <c r="AP92" s="79" t="b">
        <v>0</v>
      </c>
      <c r="AQ92" s="87" t="s">
        <v>536</v>
      </c>
      <c r="AR92" s="79" t="s">
        <v>176</v>
      </c>
      <c r="AS92" s="79">
        <v>0</v>
      </c>
      <c r="AT92" s="79">
        <v>0</v>
      </c>
      <c r="AU92" s="79"/>
      <c r="AV92" s="79"/>
      <c r="AW92" s="79"/>
      <c r="AX92" s="79"/>
      <c r="AY92" s="79"/>
      <c r="AZ92" s="79"/>
      <c r="BA92" s="79"/>
      <c r="BB92" s="79"/>
      <c r="BC92">
        <v>1</v>
      </c>
      <c r="BD92" s="78" t="str">
        <f>REPLACE(INDEX(GroupVertices[Group],MATCH(Edges[[#This Row],[Vertex 1]],GroupVertices[Vertex],0)),1,1,"")</f>
        <v>1</v>
      </c>
      <c r="BE92" s="78" t="str">
        <f>REPLACE(INDEX(GroupVertices[Group],MATCH(Edges[[#This Row],[Vertex 2]],GroupVertices[Vertex],0)),1,1,"")</f>
        <v>1</v>
      </c>
      <c r="BF92" s="48"/>
      <c r="BG92" s="49"/>
      <c r="BH92" s="48"/>
      <c r="BI92" s="49"/>
      <c r="BJ92" s="48"/>
      <c r="BK92" s="49"/>
      <c r="BL92" s="48"/>
      <c r="BM92" s="49"/>
      <c r="BN92" s="48"/>
    </row>
    <row r="93" spans="1:66" ht="15">
      <c r="A93" s="64" t="s">
        <v>223</v>
      </c>
      <c r="B93" s="64" t="s">
        <v>271</v>
      </c>
      <c r="C93" s="65" t="s">
        <v>1931</v>
      </c>
      <c r="D93" s="66">
        <v>3</v>
      </c>
      <c r="E93" s="67" t="s">
        <v>132</v>
      </c>
      <c r="F93" s="68">
        <v>32</v>
      </c>
      <c r="G93" s="65"/>
      <c r="H93" s="69"/>
      <c r="I93" s="70"/>
      <c r="J93" s="70"/>
      <c r="K93" s="34" t="s">
        <v>65</v>
      </c>
      <c r="L93" s="77">
        <v>93</v>
      </c>
      <c r="M93" s="77"/>
      <c r="N93" s="72"/>
      <c r="O93" s="79" t="s">
        <v>326</v>
      </c>
      <c r="P93" s="81">
        <v>43778.17637731481</v>
      </c>
      <c r="Q93" s="79" t="s">
        <v>341</v>
      </c>
      <c r="R93" s="79"/>
      <c r="S93" s="79"/>
      <c r="T93" s="79"/>
      <c r="U93" s="79"/>
      <c r="V93" s="82" t="s">
        <v>415</v>
      </c>
      <c r="W93" s="81">
        <v>43778.17637731481</v>
      </c>
      <c r="X93" s="85">
        <v>43778</v>
      </c>
      <c r="Y93" s="87" t="s">
        <v>451</v>
      </c>
      <c r="Z93" s="82" t="s">
        <v>494</v>
      </c>
      <c r="AA93" s="79"/>
      <c r="AB93" s="79"/>
      <c r="AC93" s="87" t="s">
        <v>537</v>
      </c>
      <c r="AD93" s="79"/>
      <c r="AE93" s="79" t="b">
        <v>0</v>
      </c>
      <c r="AF93" s="79">
        <v>0</v>
      </c>
      <c r="AG93" s="87" t="s">
        <v>578</v>
      </c>
      <c r="AH93" s="79" t="b">
        <v>0</v>
      </c>
      <c r="AI93" s="79" t="s">
        <v>592</v>
      </c>
      <c r="AJ93" s="79"/>
      <c r="AK93" s="87" t="s">
        <v>578</v>
      </c>
      <c r="AL93" s="79" t="b">
        <v>0</v>
      </c>
      <c r="AM93" s="79">
        <v>2</v>
      </c>
      <c r="AN93" s="87" t="s">
        <v>536</v>
      </c>
      <c r="AO93" s="79" t="s">
        <v>601</v>
      </c>
      <c r="AP93" s="79" t="b">
        <v>0</v>
      </c>
      <c r="AQ93" s="87" t="s">
        <v>536</v>
      </c>
      <c r="AR93" s="79" t="s">
        <v>176</v>
      </c>
      <c r="AS93" s="79">
        <v>0</v>
      </c>
      <c r="AT93" s="79">
        <v>0</v>
      </c>
      <c r="AU93" s="79"/>
      <c r="AV93" s="79"/>
      <c r="AW93" s="79"/>
      <c r="AX93" s="79"/>
      <c r="AY93" s="79"/>
      <c r="AZ93" s="79"/>
      <c r="BA93" s="79"/>
      <c r="BB93" s="79"/>
      <c r="BC93">
        <v>1</v>
      </c>
      <c r="BD93" s="78" t="str">
        <f>REPLACE(INDEX(GroupVertices[Group],MATCH(Edges[[#This Row],[Vertex 1]],GroupVertices[Vertex],0)),1,1,"")</f>
        <v>1</v>
      </c>
      <c r="BE93" s="78" t="str">
        <f>REPLACE(INDEX(GroupVertices[Group],MATCH(Edges[[#This Row],[Vertex 2]],GroupVertices[Vertex],0)),1,1,"")</f>
        <v>1</v>
      </c>
      <c r="BF93" s="48"/>
      <c r="BG93" s="49"/>
      <c r="BH93" s="48"/>
      <c r="BI93" s="49"/>
      <c r="BJ93" s="48"/>
      <c r="BK93" s="49"/>
      <c r="BL93" s="48"/>
      <c r="BM93" s="49"/>
      <c r="BN93" s="48"/>
    </row>
    <row r="94" spans="1:66" ht="15">
      <c r="A94" s="64" t="s">
        <v>224</v>
      </c>
      <c r="B94" s="64" t="s">
        <v>271</v>
      </c>
      <c r="C94" s="65" t="s">
        <v>1931</v>
      </c>
      <c r="D94" s="66">
        <v>3</v>
      </c>
      <c r="E94" s="67" t="s">
        <v>132</v>
      </c>
      <c r="F94" s="68">
        <v>32</v>
      </c>
      <c r="G94" s="65"/>
      <c r="H94" s="69"/>
      <c r="I94" s="70"/>
      <c r="J94" s="70"/>
      <c r="K94" s="34" t="s">
        <v>65</v>
      </c>
      <c r="L94" s="77">
        <v>94</v>
      </c>
      <c r="M94" s="77"/>
      <c r="N94" s="72"/>
      <c r="O94" s="79" t="s">
        <v>326</v>
      </c>
      <c r="P94" s="81">
        <v>43778.83238425926</v>
      </c>
      <c r="Q94" s="79" t="s">
        <v>341</v>
      </c>
      <c r="R94" s="79"/>
      <c r="S94" s="79"/>
      <c r="T94" s="79"/>
      <c r="U94" s="79"/>
      <c r="V94" s="82" t="s">
        <v>416</v>
      </c>
      <c r="W94" s="81">
        <v>43778.83238425926</v>
      </c>
      <c r="X94" s="85">
        <v>43778</v>
      </c>
      <c r="Y94" s="87" t="s">
        <v>452</v>
      </c>
      <c r="Z94" s="82" t="s">
        <v>495</v>
      </c>
      <c r="AA94" s="79"/>
      <c r="AB94" s="79"/>
      <c r="AC94" s="87" t="s">
        <v>538</v>
      </c>
      <c r="AD94" s="79"/>
      <c r="AE94" s="79" t="b">
        <v>0</v>
      </c>
      <c r="AF94" s="79">
        <v>0</v>
      </c>
      <c r="AG94" s="87" t="s">
        <v>578</v>
      </c>
      <c r="AH94" s="79" t="b">
        <v>0</v>
      </c>
      <c r="AI94" s="79" t="s">
        <v>592</v>
      </c>
      <c r="AJ94" s="79"/>
      <c r="AK94" s="87" t="s">
        <v>578</v>
      </c>
      <c r="AL94" s="79" t="b">
        <v>0</v>
      </c>
      <c r="AM94" s="79">
        <v>2</v>
      </c>
      <c r="AN94" s="87" t="s">
        <v>536</v>
      </c>
      <c r="AO94" s="79" t="s">
        <v>599</v>
      </c>
      <c r="AP94" s="79" t="b">
        <v>0</v>
      </c>
      <c r="AQ94" s="87" t="s">
        <v>536</v>
      </c>
      <c r="AR94" s="79" t="s">
        <v>176</v>
      </c>
      <c r="AS94" s="79">
        <v>0</v>
      </c>
      <c r="AT94" s="79">
        <v>0</v>
      </c>
      <c r="AU94" s="79"/>
      <c r="AV94" s="79"/>
      <c r="AW94" s="79"/>
      <c r="AX94" s="79"/>
      <c r="AY94" s="79"/>
      <c r="AZ94" s="79"/>
      <c r="BA94" s="79"/>
      <c r="BB94" s="79"/>
      <c r="BC94">
        <v>1</v>
      </c>
      <c r="BD94" s="78" t="str">
        <f>REPLACE(INDEX(GroupVertices[Group],MATCH(Edges[[#This Row],[Vertex 1]],GroupVertices[Vertex],0)),1,1,"")</f>
        <v>1</v>
      </c>
      <c r="BE94" s="78" t="str">
        <f>REPLACE(INDEX(GroupVertices[Group],MATCH(Edges[[#This Row],[Vertex 2]],GroupVertices[Vertex],0)),1,1,"")</f>
        <v>1</v>
      </c>
      <c r="BF94" s="48"/>
      <c r="BG94" s="49"/>
      <c r="BH94" s="48"/>
      <c r="BI94" s="49"/>
      <c r="BJ94" s="48"/>
      <c r="BK94" s="49"/>
      <c r="BL94" s="48"/>
      <c r="BM94" s="49"/>
      <c r="BN94" s="48"/>
    </row>
    <row r="95" spans="1:66" ht="15">
      <c r="A95" s="64" t="s">
        <v>223</v>
      </c>
      <c r="B95" s="64" t="s">
        <v>272</v>
      </c>
      <c r="C95" s="65" t="s">
        <v>1931</v>
      </c>
      <c r="D95" s="66">
        <v>3</v>
      </c>
      <c r="E95" s="67" t="s">
        <v>132</v>
      </c>
      <c r="F95" s="68">
        <v>32</v>
      </c>
      <c r="G95" s="65"/>
      <c r="H95" s="69"/>
      <c r="I95" s="70"/>
      <c r="J95" s="70"/>
      <c r="K95" s="34" t="s">
        <v>65</v>
      </c>
      <c r="L95" s="77">
        <v>95</v>
      </c>
      <c r="M95" s="77"/>
      <c r="N95" s="72"/>
      <c r="O95" s="79" t="s">
        <v>326</v>
      </c>
      <c r="P95" s="81">
        <v>43778.17637731481</v>
      </c>
      <c r="Q95" s="79" t="s">
        <v>341</v>
      </c>
      <c r="R95" s="79"/>
      <c r="S95" s="79"/>
      <c r="T95" s="79"/>
      <c r="U95" s="79"/>
      <c r="V95" s="82" t="s">
        <v>415</v>
      </c>
      <c r="W95" s="81">
        <v>43778.17637731481</v>
      </c>
      <c r="X95" s="85">
        <v>43778</v>
      </c>
      <c r="Y95" s="87" t="s">
        <v>451</v>
      </c>
      <c r="Z95" s="82" t="s">
        <v>494</v>
      </c>
      <c r="AA95" s="79"/>
      <c r="AB95" s="79"/>
      <c r="AC95" s="87" t="s">
        <v>537</v>
      </c>
      <c r="AD95" s="79"/>
      <c r="AE95" s="79" t="b">
        <v>0</v>
      </c>
      <c r="AF95" s="79">
        <v>0</v>
      </c>
      <c r="AG95" s="87" t="s">
        <v>578</v>
      </c>
      <c r="AH95" s="79" t="b">
        <v>0</v>
      </c>
      <c r="AI95" s="79" t="s">
        <v>592</v>
      </c>
      <c r="AJ95" s="79"/>
      <c r="AK95" s="87" t="s">
        <v>578</v>
      </c>
      <c r="AL95" s="79" t="b">
        <v>0</v>
      </c>
      <c r="AM95" s="79">
        <v>2</v>
      </c>
      <c r="AN95" s="87" t="s">
        <v>536</v>
      </c>
      <c r="AO95" s="79" t="s">
        <v>601</v>
      </c>
      <c r="AP95" s="79" t="b">
        <v>0</v>
      </c>
      <c r="AQ95" s="87" t="s">
        <v>536</v>
      </c>
      <c r="AR95" s="79" t="s">
        <v>176</v>
      </c>
      <c r="AS95" s="79">
        <v>0</v>
      </c>
      <c r="AT95" s="79">
        <v>0</v>
      </c>
      <c r="AU95" s="79"/>
      <c r="AV95" s="79"/>
      <c r="AW95" s="79"/>
      <c r="AX95" s="79"/>
      <c r="AY95" s="79"/>
      <c r="AZ95" s="79"/>
      <c r="BA95" s="79"/>
      <c r="BB95" s="79"/>
      <c r="BC95">
        <v>1</v>
      </c>
      <c r="BD95" s="78" t="str">
        <f>REPLACE(INDEX(GroupVertices[Group],MATCH(Edges[[#This Row],[Vertex 1]],GroupVertices[Vertex],0)),1,1,"")</f>
        <v>1</v>
      </c>
      <c r="BE95" s="78" t="str">
        <f>REPLACE(INDEX(GroupVertices[Group],MATCH(Edges[[#This Row],[Vertex 2]],GroupVertices[Vertex],0)),1,1,"")</f>
        <v>1</v>
      </c>
      <c r="BF95" s="48"/>
      <c r="BG95" s="49"/>
      <c r="BH95" s="48"/>
      <c r="BI95" s="49"/>
      <c r="BJ95" s="48"/>
      <c r="BK95" s="49"/>
      <c r="BL95" s="48"/>
      <c r="BM95" s="49"/>
      <c r="BN95" s="48"/>
    </row>
    <row r="96" spans="1:66" ht="15">
      <c r="A96" s="64" t="s">
        <v>224</v>
      </c>
      <c r="B96" s="64" t="s">
        <v>272</v>
      </c>
      <c r="C96" s="65" t="s">
        <v>1931</v>
      </c>
      <c r="D96" s="66">
        <v>3</v>
      </c>
      <c r="E96" s="67" t="s">
        <v>132</v>
      </c>
      <c r="F96" s="68">
        <v>32</v>
      </c>
      <c r="G96" s="65"/>
      <c r="H96" s="69"/>
      <c r="I96" s="70"/>
      <c r="J96" s="70"/>
      <c r="K96" s="34" t="s">
        <v>65</v>
      </c>
      <c r="L96" s="77">
        <v>96</v>
      </c>
      <c r="M96" s="77"/>
      <c r="N96" s="72"/>
      <c r="O96" s="79" t="s">
        <v>326</v>
      </c>
      <c r="P96" s="81">
        <v>43778.83238425926</v>
      </c>
      <c r="Q96" s="79" t="s">
        <v>341</v>
      </c>
      <c r="R96" s="79"/>
      <c r="S96" s="79"/>
      <c r="T96" s="79"/>
      <c r="U96" s="79"/>
      <c r="V96" s="82" t="s">
        <v>416</v>
      </c>
      <c r="W96" s="81">
        <v>43778.83238425926</v>
      </c>
      <c r="X96" s="85">
        <v>43778</v>
      </c>
      <c r="Y96" s="87" t="s">
        <v>452</v>
      </c>
      <c r="Z96" s="82" t="s">
        <v>495</v>
      </c>
      <c r="AA96" s="79"/>
      <c r="AB96" s="79"/>
      <c r="AC96" s="87" t="s">
        <v>538</v>
      </c>
      <c r="AD96" s="79"/>
      <c r="AE96" s="79" t="b">
        <v>0</v>
      </c>
      <c r="AF96" s="79">
        <v>0</v>
      </c>
      <c r="AG96" s="87" t="s">
        <v>578</v>
      </c>
      <c r="AH96" s="79" t="b">
        <v>0</v>
      </c>
      <c r="AI96" s="79" t="s">
        <v>592</v>
      </c>
      <c r="AJ96" s="79"/>
      <c r="AK96" s="87" t="s">
        <v>578</v>
      </c>
      <c r="AL96" s="79" t="b">
        <v>0</v>
      </c>
      <c r="AM96" s="79">
        <v>2</v>
      </c>
      <c r="AN96" s="87" t="s">
        <v>536</v>
      </c>
      <c r="AO96" s="79" t="s">
        <v>599</v>
      </c>
      <c r="AP96" s="79" t="b">
        <v>0</v>
      </c>
      <c r="AQ96" s="87" t="s">
        <v>536</v>
      </c>
      <c r="AR96" s="79" t="s">
        <v>176</v>
      </c>
      <c r="AS96" s="79">
        <v>0</v>
      </c>
      <c r="AT96" s="79">
        <v>0</v>
      </c>
      <c r="AU96" s="79"/>
      <c r="AV96" s="79"/>
      <c r="AW96" s="79"/>
      <c r="AX96" s="79"/>
      <c r="AY96" s="79"/>
      <c r="AZ96" s="79"/>
      <c r="BA96" s="79"/>
      <c r="BB96" s="79"/>
      <c r="BC96">
        <v>1</v>
      </c>
      <c r="BD96" s="78" t="str">
        <f>REPLACE(INDEX(GroupVertices[Group],MATCH(Edges[[#This Row],[Vertex 1]],GroupVertices[Vertex],0)),1,1,"")</f>
        <v>1</v>
      </c>
      <c r="BE96" s="78" t="str">
        <f>REPLACE(INDEX(GroupVertices[Group],MATCH(Edges[[#This Row],[Vertex 2]],GroupVertices[Vertex],0)),1,1,"")</f>
        <v>1</v>
      </c>
      <c r="BF96" s="48"/>
      <c r="BG96" s="49"/>
      <c r="BH96" s="48"/>
      <c r="BI96" s="49"/>
      <c r="BJ96" s="48"/>
      <c r="BK96" s="49"/>
      <c r="BL96" s="48"/>
      <c r="BM96" s="49"/>
      <c r="BN96" s="48"/>
    </row>
    <row r="97" spans="1:66" ht="15">
      <c r="A97" s="64" t="s">
        <v>223</v>
      </c>
      <c r="B97" s="64" t="s">
        <v>273</v>
      </c>
      <c r="C97" s="65" t="s">
        <v>1931</v>
      </c>
      <c r="D97" s="66">
        <v>3</v>
      </c>
      <c r="E97" s="67" t="s">
        <v>132</v>
      </c>
      <c r="F97" s="68">
        <v>32</v>
      </c>
      <c r="G97" s="65"/>
      <c r="H97" s="69"/>
      <c r="I97" s="70"/>
      <c r="J97" s="70"/>
      <c r="K97" s="34" t="s">
        <v>65</v>
      </c>
      <c r="L97" s="77">
        <v>97</v>
      </c>
      <c r="M97" s="77"/>
      <c r="N97" s="72"/>
      <c r="O97" s="79" t="s">
        <v>326</v>
      </c>
      <c r="P97" s="81">
        <v>43778.17637731481</v>
      </c>
      <c r="Q97" s="79" t="s">
        <v>341</v>
      </c>
      <c r="R97" s="79"/>
      <c r="S97" s="79"/>
      <c r="T97" s="79"/>
      <c r="U97" s="79"/>
      <c r="V97" s="82" t="s">
        <v>415</v>
      </c>
      <c r="W97" s="81">
        <v>43778.17637731481</v>
      </c>
      <c r="X97" s="85">
        <v>43778</v>
      </c>
      <c r="Y97" s="87" t="s">
        <v>451</v>
      </c>
      <c r="Z97" s="82" t="s">
        <v>494</v>
      </c>
      <c r="AA97" s="79"/>
      <c r="AB97" s="79"/>
      <c r="AC97" s="87" t="s">
        <v>537</v>
      </c>
      <c r="AD97" s="79"/>
      <c r="AE97" s="79" t="b">
        <v>0</v>
      </c>
      <c r="AF97" s="79">
        <v>0</v>
      </c>
      <c r="AG97" s="87" t="s">
        <v>578</v>
      </c>
      <c r="AH97" s="79" t="b">
        <v>0</v>
      </c>
      <c r="AI97" s="79" t="s">
        <v>592</v>
      </c>
      <c r="AJ97" s="79"/>
      <c r="AK97" s="87" t="s">
        <v>578</v>
      </c>
      <c r="AL97" s="79" t="b">
        <v>0</v>
      </c>
      <c r="AM97" s="79">
        <v>2</v>
      </c>
      <c r="AN97" s="87" t="s">
        <v>536</v>
      </c>
      <c r="AO97" s="79" t="s">
        <v>601</v>
      </c>
      <c r="AP97" s="79" t="b">
        <v>0</v>
      </c>
      <c r="AQ97" s="87" t="s">
        <v>536</v>
      </c>
      <c r="AR97" s="79" t="s">
        <v>176</v>
      </c>
      <c r="AS97" s="79">
        <v>0</v>
      </c>
      <c r="AT97" s="79">
        <v>0</v>
      </c>
      <c r="AU97" s="79"/>
      <c r="AV97" s="79"/>
      <c r="AW97" s="79"/>
      <c r="AX97" s="79"/>
      <c r="AY97" s="79"/>
      <c r="AZ97" s="79"/>
      <c r="BA97" s="79"/>
      <c r="BB97" s="79"/>
      <c r="BC97">
        <v>1</v>
      </c>
      <c r="BD97" s="78" t="str">
        <f>REPLACE(INDEX(GroupVertices[Group],MATCH(Edges[[#This Row],[Vertex 1]],GroupVertices[Vertex],0)),1,1,"")</f>
        <v>1</v>
      </c>
      <c r="BE97" s="78" t="str">
        <f>REPLACE(INDEX(GroupVertices[Group],MATCH(Edges[[#This Row],[Vertex 2]],GroupVertices[Vertex],0)),1,1,"")</f>
        <v>1</v>
      </c>
      <c r="BF97" s="48"/>
      <c r="BG97" s="49"/>
      <c r="BH97" s="48"/>
      <c r="BI97" s="49"/>
      <c r="BJ97" s="48"/>
      <c r="BK97" s="49"/>
      <c r="BL97" s="48"/>
      <c r="BM97" s="49"/>
      <c r="BN97" s="48"/>
    </row>
    <row r="98" spans="1:66" ht="15">
      <c r="A98" s="64" t="s">
        <v>224</v>
      </c>
      <c r="B98" s="64" t="s">
        <v>273</v>
      </c>
      <c r="C98" s="65" t="s">
        <v>1931</v>
      </c>
      <c r="D98" s="66">
        <v>3</v>
      </c>
      <c r="E98" s="67" t="s">
        <v>132</v>
      </c>
      <c r="F98" s="68">
        <v>32</v>
      </c>
      <c r="G98" s="65"/>
      <c r="H98" s="69"/>
      <c r="I98" s="70"/>
      <c r="J98" s="70"/>
      <c r="K98" s="34" t="s">
        <v>65</v>
      </c>
      <c r="L98" s="77">
        <v>98</v>
      </c>
      <c r="M98" s="77"/>
      <c r="N98" s="72"/>
      <c r="O98" s="79" t="s">
        <v>326</v>
      </c>
      <c r="P98" s="81">
        <v>43778.83238425926</v>
      </c>
      <c r="Q98" s="79" t="s">
        <v>341</v>
      </c>
      <c r="R98" s="79"/>
      <c r="S98" s="79"/>
      <c r="T98" s="79"/>
      <c r="U98" s="79"/>
      <c r="V98" s="82" t="s">
        <v>416</v>
      </c>
      <c r="W98" s="81">
        <v>43778.83238425926</v>
      </c>
      <c r="X98" s="85">
        <v>43778</v>
      </c>
      <c r="Y98" s="87" t="s">
        <v>452</v>
      </c>
      <c r="Z98" s="82" t="s">
        <v>495</v>
      </c>
      <c r="AA98" s="79"/>
      <c r="AB98" s="79"/>
      <c r="AC98" s="87" t="s">
        <v>538</v>
      </c>
      <c r="AD98" s="79"/>
      <c r="AE98" s="79" t="b">
        <v>0</v>
      </c>
      <c r="AF98" s="79">
        <v>0</v>
      </c>
      <c r="AG98" s="87" t="s">
        <v>578</v>
      </c>
      <c r="AH98" s="79" t="b">
        <v>0</v>
      </c>
      <c r="AI98" s="79" t="s">
        <v>592</v>
      </c>
      <c r="AJ98" s="79"/>
      <c r="AK98" s="87" t="s">
        <v>578</v>
      </c>
      <c r="AL98" s="79" t="b">
        <v>0</v>
      </c>
      <c r="AM98" s="79">
        <v>2</v>
      </c>
      <c r="AN98" s="87" t="s">
        <v>536</v>
      </c>
      <c r="AO98" s="79" t="s">
        <v>599</v>
      </c>
      <c r="AP98" s="79" t="b">
        <v>0</v>
      </c>
      <c r="AQ98" s="87" t="s">
        <v>536</v>
      </c>
      <c r="AR98" s="79" t="s">
        <v>176</v>
      </c>
      <c r="AS98" s="79">
        <v>0</v>
      </c>
      <c r="AT98" s="79">
        <v>0</v>
      </c>
      <c r="AU98" s="79"/>
      <c r="AV98" s="79"/>
      <c r="AW98" s="79"/>
      <c r="AX98" s="79"/>
      <c r="AY98" s="79"/>
      <c r="AZ98" s="79"/>
      <c r="BA98" s="79"/>
      <c r="BB98" s="79"/>
      <c r="BC98">
        <v>1</v>
      </c>
      <c r="BD98" s="78" t="str">
        <f>REPLACE(INDEX(GroupVertices[Group],MATCH(Edges[[#This Row],[Vertex 1]],GroupVertices[Vertex],0)),1,1,"")</f>
        <v>1</v>
      </c>
      <c r="BE98" s="78" t="str">
        <f>REPLACE(INDEX(GroupVertices[Group],MATCH(Edges[[#This Row],[Vertex 2]],GroupVertices[Vertex],0)),1,1,"")</f>
        <v>1</v>
      </c>
      <c r="BF98" s="48"/>
      <c r="BG98" s="49"/>
      <c r="BH98" s="48"/>
      <c r="BI98" s="49"/>
      <c r="BJ98" s="48"/>
      <c r="BK98" s="49"/>
      <c r="BL98" s="48"/>
      <c r="BM98" s="49"/>
      <c r="BN98" s="48"/>
    </row>
    <row r="99" spans="1:66" ht="15">
      <c r="A99" s="64" t="s">
        <v>223</v>
      </c>
      <c r="B99" s="64" t="s">
        <v>274</v>
      </c>
      <c r="C99" s="65" t="s">
        <v>1931</v>
      </c>
      <c r="D99" s="66">
        <v>3</v>
      </c>
      <c r="E99" s="67" t="s">
        <v>132</v>
      </c>
      <c r="F99" s="68">
        <v>32</v>
      </c>
      <c r="G99" s="65"/>
      <c r="H99" s="69"/>
      <c r="I99" s="70"/>
      <c r="J99" s="70"/>
      <c r="K99" s="34" t="s">
        <v>65</v>
      </c>
      <c r="L99" s="77">
        <v>99</v>
      </c>
      <c r="M99" s="77"/>
      <c r="N99" s="72"/>
      <c r="O99" s="79" t="s">
        <v>326</v>
      </c>
      <c r="P99" s="81">
        <v>43778.17637731481</v>
      </c>
      <c r="Q99" s="79" t="s">
        <v>341</v>
      </c>
      <c r="R99" s="79"/>
      <c r="S99" s="79"/>
      <c r="T99" s="79"/>
      <c r="U99" s="79"/>
      <c r="V99" s="82" t="s">
        <v>415</v>
      </c>
      <c r="W99" s="81">
        <v>43778.17637731481</v>
      </c>
      <c r="X99" s="85">
        <v>43778</v>
      </c>
      <c r="Y99" s="87" t="s">
        <v>451</v>
      </c>
      <c r="Z99" s="82" t="s">
        <v>494</v>
      </c>
      <c r="AA99" s="79"/>
      <c r="AB99" s="79"/>
      <c r="AC99" s="87" t="s">
        <v>537</v>
      </c>
      <c r="AD99" s="79"/>
      <c r="AE99" s="79" t="b">
        <v>0</v>
      </c>
      <c r="AF99" s="79">
        <v>0</v>
      </c>
      <c r="AG99" s="87" t="s">
        <v>578</v>
      </c>
      <c r="AH99" s="79" t="b">
        <v>0</v>
      </c>
      <c r="AI99" s="79" t="s">
        <v>592</v>
      </c>
      <c r="AJ99" s="79"/>
      <c r="AK99" s="87" t="s">
        <v>578</v>
      </c>
      <c r="AL99" s="79" t="b">
        <v>0</v>
      </c>
      <c r="AM99" s="79">
        <v>2</v>
      </c>
      <c r="AN99" s="87" t="s">
        <v>536</v>
      </c>
      <c r="AO99" s="79" t="s">
        <v>601</v>
      </c>
      <c r="AP99" s="79" t="b">
        <v>0</v>
      </c>
      <c r="AQ99" s="87" t="s">
        <v>536</v>
      </c>
      <c r="AR99" s="79" t="s">
        <v>176</v>
      </c>
      <c r="AS99" s="79">
        <v>0</v>
      </c>
      <c r="AT99" s="79">
        <v>0</v>
      </c>
      <c r="AU99" s="79"/>
      <c r="AV99" s="79"/>
      <c r="AW99" s="79"/>
      <c r="AX99" s="79"/>
      <c r="AY99" s="79"/>
      <c r="AZ99" s="79"/>
      <c r="BA99" s="79"/>
      <c r="BB99" s="79"/>
      <c r="BC99">
        <v>1</v>
      </c>
      <c r="BD99" s="78" t="str">
        <f>REPLACE(INDEX(GroupVertices[Group],MATCH(Edges[[#This Row],[Vertex 1]],GroupVertices[Vertex],0)),1,1,"")</f>
        <v>1</v>
      </c>
      <c r="BE99" s="78" t="str">
        <f>REPLACE(INDEX(GroupVertices[Group],MATCH(Edges[[#This Row],[Vertex 2]],GroupVertices[Vertex],0)),1,1,"")</f>
        <v>1</v>
      </c>
      <c r="BF99" s="48"/>
      <c r="BG99" s="49"/>
      <c r="BH99" s="48"/>
      <c r="BI99" s="49"/>
      <c r="BJ99" s="48"/>
      <c r="BK99" s="49"/>
      <c r="BL99" s="48"/>
      <c r="BM99" s="49"/>
      <c r="BN99" s="48"/>
    </row>
    <row r="100" spans="1:66" ht="15">
      <c r="A100" s="64" t="s">
        <v>224</v>
      </c>
      <c r="B100" s="64" t="s">
        <v>274</v>
      </c>
      <c r="C100" s="65" t="s">
        <v>1931</v>
      </c>
      <c r="D100" s="66">
        <v>3</v>
      </c>
      <c r="E100" s="67" t="s">
        <v>132</v>
      </c>
      <c r="F100" s="68">
        <v>32</v>
      </c>
      <c r="G100" s="65"/>
      <c r="H100" s="69"/>
      <c r="I100" s="70"/>
      <c r="J100" s="70"/>
      <c r="K100" s="34" t="s">
        <v>65</v>
      </c>
      <c r="L100" s="77">
        <v>100</v>
      </c>
      <c r="M100" s="77"/>
      <c r="N100" s="72"/>
      <c r="O100" s="79" t="s">
        <v>326</v>
      </c>
      <c r="P100" s="81">
        <v>43778.83238425926</v>
      </c>
      <c r="Q100" s="79" t="s">
        <v>341</v>
      </c>
      <c r="R100" s="79"/>
      <c r="S100" s="79"/>
      <c r="T100" s="79"/>
      <c r="U100" s="79"/>
      <c r="V100" s="82" t="s">
        <v>416</v>
      </c>
      <c r="W100" s="81">
        <v>43778.83238425926</v>
      </c>
      <c r="X100" s="85">
        <v>43778</v>
      </c>
      <c r="Y100" s="87" t="s">
        <v>452</v>
      </c>
      <c r="Z100" s="82" t="s">
        <v>495</v>
      </c>
      <c r="AA100" s="79"/>
      <c r="AB100" s="79"/>
      <c r="AC100" s="87" t="s">
        <v>538</v>
      </c>
      <c r="AD100" s="79"/>
      <c r="AE100" s="79" t="b">
        <v>0</v>
      </c>
      <c r="AF100" s="79">
        <v>0</v>
      </c>
      <c r="AG100" s="87" t="s">
        <v>578</v>
      </c>
      <c r="AH100" s="79" t="b">
        <v>0</v>
      </c>
      <c r="AI100" s="79" t="s">
        <v>592</v>
      </c>
      <c r="AJ100" s="79"/>
      <c r="AK100" s="87" t="s">
        <v>578</v>
      </c>
      <c r="AL100" s="79" t="b">
        <v>0</v>
      </c>
      <c r="AM100" s="79">
        <v>2</v>
      </c>
      <c r="AN100" s="87" t="s">
        <v>536</v>
      </c>
      <c r="AO100" s="79" t="s">
        <v>599</v>
      </c>
      <c r="AP100" s="79" t="b">
        <v>0</v>
      </c>
      <c r="AQ100" s="87" t="s">
        <v>536</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1</v>
      </c>
      <c r="BE100" s="78" t="str">
        <f>REPLACE(INDEX(GroupVertices[Group],MATCH(Edges[[#This Row],[Vertex 2]],GroupVertices[Vertex],0)),1,1,"")</f>
        <v>1</v>
      </c>
      <c r="BF100" s="48"/>
      <c r="BG100" s="49"/>
      <c r="BH100" s="48"/>
      <c r="BI100" s="49"/>
      <c r="BJ100" s="48"/>
      <c r="BK100" s="49"/>
      <c r="BL100" s="48"/>
      <c r="BM100" s="49"/>
      <c r="BN100" s="48"/>
    </row>
    <row r="101" spans="1:66" ht="15">
      <c r="A101" s="64" t="s">
        <v>223</v>
      </c>
      <c r="B101" s="64" t="s">
        <v>275</v>
      </c>
      <c r="C101" s="65" t="s">
        <v>1931</v>
      </c>
      <c r="D101" s="66">
        <v>3</v>
      </c>
      <c r="E101" s="67" t="s">
        <v>132</v>
      </c>
      <c r="F101" s="68">
        <v>32</v>
      </c>
      <c r="G101" s="65"/>
      <c r="H101" s="69"/>
      <c r="I101" s="70"/>
      <c r="J101" s="70"/>
      <c r="K101" s="34" t="s">
        <v>65</v>
      </c>
      <c r="L101" s="77">
        <v>101</v>
      </c>
      <c r="M101" s="77"/>
      <c r="N101" s="72"/>
      <c r="O101" s="79" t="s">
        <v>326</v>
      </c>
      <c r="P101" s="81">
        <v>43778.17637731481</v>
      </c>
      <c r="Q101" s="79" t="s">
        <v>341</v>
      </c>
      <c r="R101" s="79"/>
      <c r="S101" s="79"/>
      <c r="T101" s="79"/>
      <c r="U101" s="79"/>
      <c r="V101" s="82" t="s">
        <v>415</v>
      </c>
      <c r="W101" s="81">
        <v>43778.17637731481</v>
      </c>
      <c r="X101" s="85">
        <v>43778</v>
      </c>
      <c r="Y101" s="87" t="s">
        <v>451</v>
      </c>
      <c r="Z101" s="82" t="s">
        <v>494</v>
      </c>
      <c r="AA101" s="79"/>
      <c r="AB101" s="79"/>
      <c r="AC101" s="87" t="s">
        <v>537</v>
      </c>
      <c r="AD101" s="79"/>
      <c r="AE101" s="79" t="b">
        <v>0</v>
      </c>
      <c r="AF101" s="79">
        <v>0</v>
      </c>
      <c r="AG101" s="87" t="s">
        <v>578</v>
      </c>
      <c r="AH101" s="79" t="b">
        <v>0</v>
      </c>
      <c r="AI101" s="79" t="s">
        <v>592</v>
      </c>
      <c r="AJ101" s="79"/>
      <c r="AK101" s="87" t="s">
        <v>578</v>
      </c>
      <c r="AL101" s="79" t="b">
        <v>0</v>
      </c>
      <c r="AM101" s="79">
        <v>2</v>
      </c>
      <c r="AN101" s="87" t="s">
        <v>536</v>
      </c>
      <c r="AO101" s="79" t="s">
        <v>601</v>
      </c>
      <c r="AP101" s="79" t="b">
        <v>0</v>
      </c>
      <c r="AQ101" s="87" t="s">
        <v>536</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1</v>
      </c>
      <c r="BE101" s="78" t="str">
        <f>REPLACE(INDEX(GroupVertices[Group],MATCH(Edges[[#This Row],[Vertex 2]],GroupVertices[Vertex],0)),1,1,"")</f>
        <v>1</v>
      </c>
      <c r="BF101" s="48"/>
      <c r="BG101" s="49"/>
      <c r="BH101" s="48"/>
      <c r="BI101" s="49"/>
      <c r="BJ101" s="48"/>
      <c r="BK101" s="49"/>
      <c r="BL101" s="48"/>
      <c r="BM101" s="49"/>
      <c r="BN101" s="48"/>
    </row>
    <row r="102" spans="1:66" ht="15">
      <c r="A102" s="64" t="s">
        <v>224</v>
      </c>
      <c r="B102" s="64" t="s">
        <v>275</v>
      </c>
      <c r="C102" s="65" t="s">
        <v>1931</v>
      </c>
      <c r="D102" s="66">
        <v>3</v>
      </c>
      <c r="E102" s="67" t="s">
        <v>132</v>
      </c>
      <c r="F102" s="68">
        <v>32</v>
      </c>
      <c r="G102" s="65"/>
      <c r="H102" s="69"/>
      <c r="I102" s="70"/>
      <c r="J102" s="70"/>
      <c r="K102" s="34" t="s">
        <v>65</v>
      </c>
      <c r="L102" s="77">
        <v>102</v>
      </c>
      <c r="M102" s="77"/>
      <c r="N102" s="72"/>
      <c r="O102" s="79" t="s">
        <v>326</v>
      </c>
      <c r="P102" s="81">
        <v>43778.83238425926</v>
      </c>
      <c r="Q102" s="79" t="s">
        <v>341</v>
      </c>
      <c r="R102" s="79"/>
      <c r="S102" s="79"/>
      <c r="T102" s="79"/>
      <c r="U102" s="79"/>
      <c r="V102" s="82" t="s">
        <v>416</v>
      </c>
      <c r="W102" s="81">
        <v>43778.83238425926</v>
      </c>
      <c r="X102" s="85">
        <v>43778</v>
      </c>
      <c r="Y102" s="87" t="s">
        <v>452</v>
      </c>
      <c r="Z102" s="82" t="s">
        <v>495</v>
      </c>
      <c r="AA102" s="79"/>
      <c r="AB102" s="79"/>
      <c r="AC102" s="87" t="s">
        <v>538</v>
      </c>
      <c r="AD102" s="79"/>
      <c r="AE102" s="79" t="b">
        <v>0</v>
      </c>
      <c r="AF102" s="79">
        <v>0</v>
      </c>
      <c r="AG102" s="87" t="s">
        <v>578</v>
      </c>
      <c r="AH102" s="79" t="b">
        <v>0</v>
      </c>
      <c r="AI102" s="79" t="s">
        <v>592</v>
      </c>
      <c r="AJ102" s="79"/>
      <c r="AK102" s="87" t="s">
        <v>578</v>
      </c>
      <c r="AL102" s="79" t="b">
        <v>0</v>
      </c>
      <c r="AM102" s="79">
        <v>2</v>
      </c>
      <c r="AN102" s="87" t="s">
        <v>536</v>
      </c>
      <c r="AO102" s="79" t="s">
        <v>599</v>
      </c>
      <c r="AP102" s="79" t="b">
        <v>0</v>
      </c>
      <c r="AQ102" s="87" t="s">
        <v>536</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1</v>
      </c>
      <c r="BE102" s="78" t="str">
        <f>REPLACE(INDEX(GroupVertices[Group],MATCH(Edges[[#This Row],[Vertex 2]],GroupVertices[Vertex],0)),1,1,"")</f>
        <v>1</v>
      </c>
      <c r="BF102" s="48"/>
      <c r="BG102" s="49"/>
      <c r="BH102" s="48"/>
      <c r="BI102" s="49"/>
      <c r="BJ102" s="48"/>
      <c r="BK102" s="49"/>
      <c r="BL102" s="48"/>
      <c r="BM102" s="49"/>
      <c r="BN102" s="48"/>
    </row>
    <row r="103" spans="1:66" ht="15">
      <c r="A103" s="64" t="s">
        <v>223</v>
      </c>
      <c r="B103" s="64" t="s">
        <v>276</v>
      </c>
      <c r="C103" s="65" t="s">
        <v>1931</v>
      </c>
      <c r="D103" s="66">
        <v>3</v>
      </c>
      <c r="E103" s="67" t="s">
        <v>132</v>
      </c>
      <c r="F103" s="68">
        <v>32</v>
      </c>
      <c r="G103" s="65"/>
      <c r="H103" s="69"/>
      <c r="I103" s="70"/>
      <c r="J103" s="70"/>
      <c r="K103" s="34" t="s">
        <v>65</v>
      </c>
      <c r="L103" s="77">
        <v>103</v>
      </c>
      <c r="M103" s="77"/>
      <c r="N103" s="72"/>
      <c r="O103" s="79" t="s">
        <v>326</v>
      </c>
      <c r="P103" s="81">
        <v>43778.17637731481</v>
      </c>
      <c r="Q103" s="79" t="s">
        <v>341</v>
      </c>
      <c r="R103" s="79"/>
      <c r="S103" s="79"/>
      <c r="T103" s="79"/>
      <c r="U103" s="79"/>
      <c r="V103" s="82" t="s">
        <v>415</v>
      </c>
      <c r="W103" s="81">
        <v>43778.17637731481</v>
      </c>
      <c r="X103" s="85">
        <v>43778</v>
      </c>
      <c r="Y103" s="87" t="s">
        <v>451</v>
      </c>
      <c r="Z103" s="82" t="s">
        <v>494</v>
      </c>
      <c r="AA103" s="79"/>
      <c r="AB103" s="79"/>
      <c r="AC103" s="87" t="s">
        <v>537</v>
      </c>
      <c r="AD103" s="79"/>
      <c r="AE103" s="79" t="b">
        <v>0</v>
      </c>
      <c r="AF103" s="79">
        <v>0</v>
      </c>
      <c r="AG103" s="87" t="s">
        <v>578</v>
      </c>
      <c r="AH103" s="79" t="b">
        <v>0</v>
      </c>
      <c r="AI103" s="79" t="s">
        <v>592</v>
      </c>
      <c r="AJ103" s="79"/>
      <c r="AK103" s="87" t="s">
        <v>578</v>
      </c>
      <c r="AL103" s="79" t="b">
        <v>0</v>
      </c>
      <c r="AM103" s="79">
        <v>2</v>
      </c>
      <c r="AN103" s="87" t="s">
        <v>536</v>
      </c>
      <c r="AO103" s="79" t="s">
        <v>601</v>
      </c>
      <c r="AP103" s="79" t="b">
        <v>0</v>
      </c>
      <c r="AQ103" s="87" t="s">
        <v>536</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1</v>
      </c>
      <c r="BE103" s="78" t="str">
        <f>REPLACE(INDEX(GroupVertices[Group],MATCH(Edges[[#This Row],[Vertex 2]],GroupVertices[Vertex],0)),1,1,"")</f>
        <v>1</v>
      </c>
      <c r="BF103" s="48"/>
      <c r="BG103" s="49"/>
      <c r="BH103" s="48"/>
      <c r="BI103" s="49"/>
      <c r="BJ103" s="48"/>
      <c r="BK103" s="49"/>
      <c r="BL103" s="48"/>
      <c r="BM103" s="49"/>
      <c r="BN103" s="48"/>
    </row>
    <row r="104" spans="1:66" ht="15">
      <c r="A104" s="64" t="s">
        <v>224</v>
      </c>
      <c r="B104" s="64" t="s">
        <v>276</v>
      </c>
      <c r="C104" s="65" t="s">
        <v>1931</v>
      </c>
      <c r="D104" s="66">
        <v>3</v>
      </c>
      <c r="E104" s="67" t="s">
        <v>132</v>
      </c>
      <c r="F104" s="68">
        <v>32</v>
      </c>
      <c r="G104" s="65"/>
      <c r="H104" s="69"/>
      <c r="I104" s="70"/>
      <c r="J104" s="70"/>
      <c r="K104" s="34" t="s">
        <v>65</v>
      </c>
      <c r="L104" s="77">
        <v>104</v>
      </c>
      <c r="M104" s="77"/>
      <c r="N104" s="72"/>
      <c r="O104" s="79" t="s">
        <v>326</v>
      </c>
      <c r="P104" s="81">
        <v>43778.83238425926</v>
      </c>
      <c r="Q104" s="79" t="s">
        <v>341</v>
      </c>
      <c r="R104" s="79"/>
      <c r="S104" s="79"/>
      <c r="T104" s="79"/>
      <c r="U104" s="79"/>
      <c r="V104" s="82" t="s">
        <v>416</v>
      </c>
      <c r="W104" s="81">
        <v>43778.83238425926</v>
      </c>
      <c r="X104" s="85">
        <v>43778</v>
      </c>
      <c r="Y104" s="87" t="s">
        <v>452</v>
      </c>
      <c r="Z104" s="82" t="s">
        <v>495</v>
      </c>
      <c r="AA104" s="79"/>
      <c r="AB104" s="79"/>
      <c r="AC104" s="87" t="s">
        <v>538</v>
      </c>
      <c r="AD104" s="79"/>
      <c r="AE104" s="79" t="b">
        <v>0</v>
      </c>
      <c r="AF104" s="79">
        <v>0</v>
      </c>
      <c r="AG104" s="87" t="s">
        <v>578</v>
      </c>
      <c r="AH104" s="79" t="b">
        <v>0</v>
      </c>
      <c r="AI104" s="79" t="s">
        <v>592</v>
      </c>
      <c r="AJ104" s="79"/>
      <c r="AK104" s="87" t="s">
        <v>578</v>
      </c>
      <c r="AL104" s="79" t="b">
        <v>0</v>
      </c>
      <c r="AM104" s="79">
        <v>2</v>
      </c>
      <c r="AN104" s="87" t="s">
        <v>536</v>
      </c>
      <c r="AO104" s="79" t="s">
        <v>599</v>
      </c>
      <c r="AP104" s="79" t="b">
        <v>0</v>
      </c>
      <c r="AQ104" s="87" t="s">
        <v>536</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1</v>
      </c>
      <c r="BE104" s="78" t="str">
        <f>REPLACE(INDEX(GroupVertices[Group],MATCH(Edges[[#This Row],[Vertex 2]],GroupVertices[Vertex],0)),1,1,"")</f>
        <v>1</v>
      </c>
      <c r="BF104" s="48"/>
      <c r="BG104" s="49"/>
      <c r="BH104" s="48"/>
      <c r="BI104" s="49"/>
      <c r="BJ104" s="48"/>
      <c r="BK104" s="49"/>
      <c r="BL104" s="48"/>
      <c r="BM104" s="49"/>
      <c r="BN104" s="48"/>
    </row>
    <row r="105" spans="1:66" ht="15">
      <c r="A105" s="64" t="s">
        <v>223</v>
      </c>
      <c r="B105" s="64" t="s">
        <v>277</v>
      </c>
      <c r="C105" s="65" t="s">
        <v>1931</v>
      </c>
      <c r="D105" s="66">
        <v>3</v>
      </c>
      <c r="E105" s="67" t="s">
        <v>132</v>
      </c>
      <c r="F105" s="68">
        <v>32</v>
      </c>
      <c r="G105" s="65"/>
      <c r="H105" s="69"/>
      <c r="I105" s="70"/>
      <c r="J105" s="70"/>
      <c r="K105" s="34" t="s">
        <v>65</v>
      </c>
      <c r="L105" s="77">
        <v>105</v>
      </c>
      <c r="M105" s="77"/>
      <c r="N105" s="72"/>
      <c r="O105" s="79" t="s">
        <v>326</v>
      </c>
      <c r="P105" s="81">
        <v>43778.17637731481</v>
      </c>
      <c r="Q105" s="79" t="s">
        <v>341</v>
      </c>
      <c r="R105" s="79"/>
      <c r="S105" s="79"/>
      <c r="T105" s="79"/>
      <c r="U105" s="79"/>
      <c r="V105" s="82" t="s">
        <v>415</v>
      </c>
      <c r="W105" s="81">
        <v>43778.17637731481</v>
      </c>
      <c r="X105" s="85">
        <v>43778</v>
      </c>
      <c r="Y105" s="87" t="s">
        <v>451</v>
      </c>
      <c r="Z105" s="82" t="s">
        <v>494</v>
      </c>
      <c r="AA105" s="79"/>
      <c r="AB105" s="79"/>
      <c r="AC105" s="87" t="s">
        <v>537</v>
      </c>
      <c r="AD105" s="79"/>
      <c r="AE105" s="79" t="b">
        <v>0</v>
      </c>
      <c r="AF105" s="79">
        <v>0</v>
      </c>
      <c r="AG105" s="87" t="s">
        <v>578</v>
      </c>
      <c r="AH105" s="79" t="b">
        <v>0</v>
      </c>
      <c r="AI105" s="79" t="s">
        <v>592</v>
      </c>
      <c r="AJ105" s="79"/>
      <c r="AK105" s="87" t="s">
        <v>578</v>
      </c>
      <c r="AL105" s="79" t="b">
        <v>0</v>
      </c>
      <c r="AM105" s="79">
        <v>2</v>
      </c>
      <c r="AN105" s="87" t="s">
        <v>536</v>
      </c>
      <c r="AO105" s="79" t="s">
        <v>601</v>
      </c>
      <c r="AP105" s="79" t="b">
        <v>0</v>
      </c>
      <c r="AQ105" s="87" t="s">
        <v>536</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1</v>
      </c>
      <c r="BE105" s="78" t="str">
        <f>REPLACE(INDEX(GroupVertices[Group],MATCH(Edges[[#This Row],[Vertex 2]],GroupVertices[Vertex],0)),1,1,"")</f>
        <v>1</v>
      </c>
      <c r="BF105" s="48"/>
      <c r="BG105" s="49"/>
      <c r="BH105" s="48"/>
      <c r="BI105" s="49"/>
      <c r="BJ105" s="48"/>
      <c r="BK105" s="49"/>
      <c r="BL105" s="48"/>
      <c r="BM105" s="49"/>
      <c r="BN105" s="48"/>
    </row>
    <row r="106" spans="1:66" ht="15">
      <c r="A106" s="64" t="s">
        <v>224</v>
      </c>
      <c r="B106" s="64" t="s">
        <v>277</v>
      </c>
      <c r="C106" s="65" t="s">
        <v>1931</v>
      </c>
      <c r="D106" s="66">
        <v>3</v>
      </c>
      <c r="E106" s="67" t="s">
        <v>132</v>
      </c>
      <c r="F106" s="68">
        <v>32</v>
      </c>
      <c r="G106" s="65"/>
      <c r="H106" s="69"/>
      <c r="I106" s="70"/>
      <c r="J106" s="70"/>
      <c r="K106" s="34" t="s">
        <v>65</v>
      </c>
      <c r="L106" s="77">
        <v>106</v>
      </c>
      <c r="M106" s="77"/>
      <c r="N106" s="72"/>
      <c r="O106" s="79" t="s">
        <v>326</v>
      </c>
      <c r="P106" s="81">
        <v>43778.83238425926</v>
      </c>
      <c r="Q106" s="79" t="s">
        <v>341</v>
      </c>
      <c r="R106" s="79"/>
      <c r="S106" s="79"/>
      <c r="T106" s="79"/>
      <c r="U106" s="79"/>
      <c r="V106" s="82" t="s">
        <v>416</v>
      </c>
      <c r="W106" s="81">
        <v>43778.83238425926</v>
      </c>
      <c r="X106" s="85">
        <v>43778</v>
      </c>
      <c r="Y106" s="87" t="s">
        <v>452</v>
      </c>
      <c r="Z106" s="82" t="s">
        <v>495</v>
      </c>
      <c r="AA106" s="79"/>
      <c r="AB106" s="79"/>
      <c r="AC106" s="87" t="s">
        <v>538</v>
      </c>
      <c r="AD106" s="79"/>
      <c r="AE106" s="79" t="b">
        <v>0</v>
      </c>
      <c r="AF106" s="79">
        <v>0</v>
      </c>
      <c r="AG106" s="87" t="s">
        <v>578</v>
      </c>
      <c r="AH106" s="79" t="b">
        <v>0</v>
      </c>
      <c r="AI106" s="79" t="s">
        <v>592</v>
      </c>
      <c r="AJ106" s="79"/>
      <c r="AK106" s="87" t="s">
        <v>578</v>
      </c>
      <c r="AL106" s="79" t="b">
        <v>0</v>
      </c>
      <c r="AM106" s="79">
        <v>2</v>
      </c>
      <c r="AN106" s="87" t="s">
        <v>536</v>
      </c>
      <c r="AO106" s="79" t="s">
        <v>599</v>
      </c>
      <c r="AP106" s="79" t="b">
        <v>0</v>
      </c>
      <c r="AQ106" s="87" t="s">
        <v>536</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1</v>
      </c>
      <c r="BE106" s="78" t="str">
        <f>REPLACE(INDEX(GroupVertices[Group],MATCH(Edges[[#This Row],[Vertex 2]],GroupVertices[Vertex],0)),1,1,"")</f>
        <v>1</v>
      </c>
      <c r="BF106" s="48"/>
      <c r="BG106" s="49"/>
      <c r="BH106" s="48"/>
      <c r="BI106" s="49"/>
      <c r="BJ106" s="48"/>
      <c r="BK106" s="49"/>
      <c r="BL106" s="48"/>
      <c r="BM106" s="49"/>
      <c r="BN106" s="48"/>
    </row>
    <row r="107" spans="1:66" ht="15">
      <c r="A107" s="64" t="s">
        <v>223</v>
      </c>
      <c r="B107" s="64" t="s">
        <v>278</v>
      </c>
      <c r="C107" s="65" t="s">
        <v>1931</v>
      </c>
      <c r="D107" s="66">
        <v>3</v>
      </c>
      <c r="E107" s="67" t="s">
        <v>132</v>
      </c>
      <c r="F107" s="68">
        <v>32</v>
      </c>
      <c r="G107" s="65"/>
      <c r="H107" s="69"/>
      <c r="I107" s="70"/>
      <c r="J107" s="70"/>
      <c r="K107" s="34" t="s">
        <v>65</v>
      </c>
      <c r="L107" s="77">
        <v>107</v>
      </c>
      <c r="M107" s="77"/>
      <c r="N107" s="72"/>
      <c r="O107" s="79" t="s">
        <v>326</v>
      </c>
      <c r="P107" s="81">
        <v>43778.17637731481</v>
      </c>
      <c r="Q107" s="79" t="s">
        <v>341</v>
      </c>
      <c r="R107" s="79"/>
      <c r="S107" s="79"/>
      <c r="T107" s="79"/>
      <c r="U107" s="79"/>
      <c r="V107" s="82" t="s">
        <v>415</v>
      </c>
      <c r="W107" s="81">
        <v>43778.17637731481</v>
      </c>
      <c r="X107" s="85">
        <v>43778</v>
      </c>
      <c r="Y107" s="87" t="s">
        <v>451</v>
      </c>
      <c r="Z107" s="82" t="s">
        <v>494</v>
      </c>
      <c r="AA107" s="79"/>
      <c r="AB107" s="79"/>
      <c r="AC107" s="87" t="s">
        <v>537</v>
      </c>
      <c r="AD107" s="79"/>
      <c r="AE107" s="79" t="b">
        <v>0</v>
      </c>
      <c r="AF107" s="79">
        <v>0</v>
      </c>
      <c r="AG107" s="87" t="s">
        <v>578</v>
      </c>
      <c r="AH107" s="79" t="b">
        <v>0</v>
      </c>
      <c r="AI107" s="79" t="s">
        <v>592</v>
      </c>
      <c r="AJ107" s="79"/>
      <c r="AK107" s="87" t="s">
        <v>578</v>
      </c>
      <c r="AL107" s="79" t="b">
        <v>0</v>
      </c>
      <c r="AM107" s="79">
        <v>2</v>
      </c>
      <c r="AN107" s="87" t="s">
        <v>536</v>
      </c>
      <c r="AO107" s="79" t="s">
        <v>601</v>
      </c>
      <c r="AP107" s="79" t="b">
        <v>0</v>
      </c>
      <c r="AQ107" s="87" t="s">
        <v>536</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1</v>
      </c>
      <c r="BE107" s="78" t="str">
        <f>REPLACE(INDEX(GroupVertices[Group],MATCH(Edges[[#This Row],[Vertex 2]],GroupVertices[Vertex],0)),1,1,"")</f>
        <v>1</v>
      </c>
      <c r="BF107" s="48"/>
      <c r="BG107" s="49"/>
      <c r="BH107" s="48"/>
      <c r="BI107" s="49"/>
      <c r="BJ107" s="48"/>
      <c r="BK107" s="49"/>
      <c r="BL107" s="48"/>
      <c r="BM107" s="49"/>
      <c r="BN107" s="48"/>
    </row>
    <row r="108" spans="1:66" ht="15">
      <c r="A108" s="64" t="s">
        <v>224</v>
      </c>
      <c r="B108" s="64" t="s">
        <v>278</v>
      </c>
      <c r="C108" s="65" t="s">
        <v>1931</v>
      </c>
      <c r="D108" s="66">
        <v>3</v>
      </c>
      <c r="E108" s="67" t="s">
        <v>132</v>
      </c>
      <c r="F108" s="68">
        <v>32</v>
      </c>
      <c r="G108" s="65"/>
      <c r="H108" s="69"/>
      <c r="I108" s="70"/>
      <c r="J108" s="70"/>
      <c r="K108" s="34" t="s">
        <v>65</v>
      </c>
      <c r="L108" s="77">
        <v>108</v>
      </c>
      <c r="M108" s="77"/>
      <c r="N108" s="72"/>
      <c r="O108" s="79" t="s">
        <v>326</v>
      </c>
      <c r="P108" s="81">
        <v>43778.83238425926</v>
      </c>
      <c r="Q108" s="79" t="s">
        <v>341</v>
      </c>
      <c r="R108" s="79"/>
      <c r="S108" s="79"/>
      <c r="T108" s="79"/>
      <c r="U108" s="79"/>
      <c r="V108" s="82" t="s">
        <v>416</v>
      </c>
      <c r="W108" s="81">
        <v>43778.83238425926</v>
      </c>
      <c r="X108" s="85">
        <v>43778</v>
      </c>
      <c r="Y108" s="87" t="s">
        <v>452</v>
      </c>
      <c r="Z108" s="82" t="s">
        <v>495</v>
      </c>
      <c r="AA108" s="79"/>
      <c r="AB108" s="79"/>
      <c r="AC108" s="87" t="s">
        <v>538</v>
      </c>
      <c r="AD108" s="79"/>
      <c r="AE108" s="79" t="b">
        <v>0</v>
      </c>
      <c r="AF108" s="79">
        <v>0</v>
      </c>
      <c r="AG108" s="87" t="s">
        <v>578</v>
      </c>
      <c r="AH108" s="79" t="b">
        <v>0</v>
      </c>
      <c r="AI108" s="79" t="s">
        <v>592</v>
      </c>
      <c r="AJ108" s="79"/>
      <c r="AK108" s="87" t="s">
        <v>578</v>
      </c>
      <c r="AL108" s="79" t="b">
        <v>0</v>
      </c>
      <c r="AM108" s="79">
        <v>2</v>
      </c>
      <c r="AN108" s="87" t="s">
        <v>536</v>
      </c>
      <c r="AO108" s="79" t="s">
        <v>599</v>
      </c>
      <c r="AP108" s="79" t="b">
        <v>0</v>
      </c>
      <c r="AQ108" s="87" t="s">
        <v>536</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1</v>
      </c>
      <c r="BE108" s="78" t="str">
        <f>REPLACE(INDEX(GroupVertices[Group],MATCH(Edges[[#This Row],[Vertex 2]],GroupVertices[Vertex],0)),1,1,"")</f>
        <v>1</v>
      </c>
      <c r="BF108" s="48"/>
      <c r="BG108" s="49"/>
      <c r="BH108" s="48"/>
      <c r="BI108" s="49"/>
      <c r="BJ108" s="48"/>
      <c r="BK108" s="49"/>
      <c r="BL108" s="48"/>
      <c r="BM108" s="49"/>
      <c r="BN108" s="48"/>
    </row>
    <row r="109" spans="1:66" ht="15">
      <c r="A109" s="64" t="s">
        <v>223</v>
      </c>
      <c r="B109" s="64" t="s">
        <v>279</v>
      </c>
      <c r="C109" s="65" t="s">
        <v>1931</v>
      </c>
      <c r="D109" s="66">
        <v>3</v>
      </c>
      <c r="E109" s="67" t="s">
        <v>132</v>
      </c>
      <c r="F109" s="68">
        <v>32</v>
      </c>
      <c r="G109" s="65"/>
      <c r="H109" s="69"/>
      <c r="I109" s="70"/>
      <c r="J109" s="70"/>
      <c r="K109" s="34" t="s">
        <v>65</v>
      </c>
      <c r="L109" s="77">
        <v>109</v>
      </c>
      <c r="M109" s="77"/>
      <c r="N109" s="72"/>
      <c r="O109" s="79" t="s">
        <v>326</v>
      </c>
      <c r="P109" s="81">
        <v>43778.17637731481</v>
      </c>
      <c r="Q109" s="79" t="s">
        <v>341</v>
      </c>
      <c r="R109" s="79"/>
      <c r="S109" s="79"/>
      <c r="T109" s="79"/>
      <c r="U109" s="79"/>
      <c r="V109" s="82" t="s">
        <v>415</v>
      </c>
      <c r="W109" s="81">
        <v>43778.17637731481</v>
      </c>
      <c r="X109" s="85">
        <v>43778</v>
      </c>
      <c r="Y109" s="87" t="s">
        <v>451</v>
      </c>
      <c r="Z109" s="82" t="s">
        <v>494</v>
      </c>
      <c r="AA109" s="79"/>
      <c r="AB109" s="79"/>
      <c r="AC109" s="87" t="s">
        <v>537</v>
      </c>
      <c r="AD109" s="79"/>
      <c r="AE109" s="79" t="b">
        <v>0</v>
      </c>
      <c r="AF109" s="79">
        <v>0</v>
      </c>
      <c r="AG109" s="87" t="s">
        <v>578</v>
      </c>
      <c r="AH109" s="79" t="b">
        <v>0</v>
      </c>
      <c r="AI109" s="79" t="s">
        <v>592</v>
      </c>
      <c r="AJ109" s="79"/>
      <c r="AK109" s="87" t="s">
        <v>578</v>
      </c>
      <c r="AL109" s="79" t="b">
        <v>0</v>
      </c>
      <c r="AM109" s="79">
        <v>2</v>
      </c>
      <c r="AN109" s="87" t="s">
        <v>536</v>
      </c>
      <c r="AO109" s="79" t="s">
        <v>601</v>
      </c>
      <c r="AP109" s="79" t="b">
        <v>0</v>
      </c>
      <c r="AQ109" s="87" t="s">
        <v>536</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1</v>
      </c>
      <c r="BE109" s="78" t="str">
        <f>REPLACE(INDEX(GroupVertices[Group],MATCH(Edges[[#This Row],[Vertex 2]],GroupVertices[Vertex],0)),1,1,"")</f>
        <v>1</v>
      </c>
      <c r="BF109" s="48"/>
      <c r="BG109" s="49"/>
      <c r="BH109" s="48"/>
      <c r="BI109" s="49"/>
      <c r="BJ109" s="48"/>
      <c r="BK109" s="49"/>
      <c r="BL109" s="48"/>
      <c r="BM109" s="49"/>
      <c r="BN109" s="48"/>
    </row>
    <row r="110" spans="1:66" ht="15">
      <c r="A110" s="64" t="s">
        <v>224</v>
      </c>
      <c r="B110" s="64" t="s">
        <v>279</v>
      </c>
      <c r="C110" s="65" t="s">
        <v>1931</v>
      </c>
      <c r="D110" s="66">
        <v>3</v>
      </c>
      <c r="E110" s="67" t="s">
        <v>132</v>
      </c>
      <c r="F110" s="68">
        <v>32</v>
      </c>
      <c r="G110" s="65"/>
      <c r="H110" s="69"/>
      <c r="I110" s="70"/>
      <c r="J110" s="70"/>
      <c r="K110" s="34" t="s">
        <v>65</v>
      </c>
      <c r="L110" s="77">
        <v>110</v>
      </c>
      <c r="M110" s="77"/>
      <c r="N110" s="72"/>
      <c r="O110" s="79" t="s">
        <v>326</v>
      </c>
      <c r="P110" s="81">
        <v>43778.83238425926</v>
      </c>
      <c r="Q110" s="79" t="s">
        <v>341</v>
      </c>
      <c r="R110" s="79"/>
      <c r="S110" s="79"/>
      <c r="T110" s="79"/>
      <c r="U110" s="79"/>
      <c r="V110" s="82" t="s">
        <v>416</v>
      </c>
      <c r="W110" s="81">
        <v>43778.83238425926</v>
      </c>
      <c r="X110" s="85">
        <v>43778</v>
      </c>
      <c r="Y110" s="87" t="s">
        <v>452</v>
      </c>
      <c r="Z110" s="82" t="s">
        <v>495</v>
      </c>
      <c r="AA110" s="79"/>
      <c r="AB110" s="79"/>
      <c r="AC110" s="87" t="s">
        <v>538</v>
      </c>
      <c r="AD110" s="79"/>
      <c r="AE110" s="79" t="b">
        <v>0</v>
      </c>
      <c r="AF110" s="79">
        <v>0</v>
      </c>
      <c r="AG110" s="87" t="s">
        <v>578</v>
      </c>
      <c r="AH110" s="79" t="b">
        <v>0</v>
      </c>
      <c r="AI110" s="79" t="s">
        <v>592</v>
      </c>
      <c r="AJ110" s="79"/>
      <c r="AK110" s="87" t="s">
        <v>578</v>
      </c>
      <c r="AL110" s="79" t="b">
        <v>0</v>
      </c>
      <c r="AM110" s="79">
        <v>2</v>
      </c>
      <c r="AN110" s="87" t="s">
        <v>536</v>
      </c>
      <c r="AO110" s="79" t="s">
        <v>599</v>
      </c>
      <c r="AP110" s="79" t="b">
        <v>0</v>
      </c>
      <c r="AQ110" s="87" t="s">
        <v>536</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1</v>
      </c>
      <c r="BE110" s="78" t="str">
        <f>REPLACE(INDEX(GroupVertices[Group],MATCH(Edges[[#This Row],[Vertex 2]],GroupVertices[Vertex],0)),1,1,"")</f>
        <v>1</v>
      </c>
      <c r="BF110" s="48"/>
      <c r="BG110" s="49"/>
      <c r="BH110" s="48"/>
      <c r="BI110" s="49"/>
      <c r="BJ110" s="48"/>
      <c r="BK110" s="49"/>
      <c r="BL110" s="48"/>
      <c r="BM110" s="49"/>
      <c r="BN110" s="48"/>
    </row>
    <row r="111" spans="1:66" ht="15">
      <c r="A111" s="64" t="s">
        <v>223</v>
      </c>
      <c r="B111" s="64" t="s">
        <v>280</v>
      </c>
      <c r="C111" s="65" t="s">
        <v>1931</v>
      </c>
      <c r="D111" s="66">
        <v>3</v>
      </c>
      <c r="E111" s="67" t="s">
        <v>132</v>
      </c>
      <c r="F111" s="68">
        <v>32</v>
      </c>
      <c r="G111" s="65"/>
      <c r="H111" s="69"/>
      <c r="I111" s="70"/>
      <c r="J111" s="70"/>
      <c r="K111" s="34" t="s">
        <v>65</v>
      </c>
      <c r="L111" s="77">
        <v>111</v>
      </c>
      <c r="M111" s="77"/>
      <c r="N111" s="72"/>
      <c r="O111" s="79" t="s">
        <v>326</v>
      </c>
      <c r="P111" s="81">
        <v>43778.17637731481</v>
      </c>
      <c r="Q111" s="79" t="s">
        <v>341</v>
      </c>
      <c r="R111" s="79"/>
      <c r="S111" s="79"/>
      <c r="T111" s="79"/>
      <c r="U111" s="79"/>
      <c r="V111" s="82" t="s">
        <v>415</v>
      </c>
      <c r="W111" s="81">
        <v>43778.17637731481</v>
      </c>
      <c r="X111" s="85">
        <v>43778</v>
      </c>
      <c r="Y111" s="87" t="s">
        <v>451</v>
      </c>
      <c r="Z111" s="82" t="s">
        <v>494</v>
      </c>
      <c r="AA111" s="79"/>
      <c r="AB111" s="79"/>
      <c r="AC111" s="87" t="s">
        <v>537</v>
      </c>
      <c r="AD111" s="79"/>
      <c r="AE111" s="79" t="b">
        <v>0</v>
      </c>
      <c r="AF111" s="79">
        <v>0</v>
      </c>
      <c r="AG111" s="87" t="s">
        <v>578</v>
      </c>
      <c r="AH111" s="79" t="b">
        <v>0</v>
      </c>
      <c r="AI111" s="79" t="s">
        <v>592</v>
      </c>
      <c r="AJ111" s="79"/>
      <c r="AK111" s="87" t="s">
        <v>578</v>
      </c>
      <c r="AL111" s="79" t="b">
        <v>0</v>
      </c>
      <c r="AM111" s="79">
        <v>2</v>
      </c>
      <c r="AN111" s="87" t="s">
        <v>536</v>
      </c>
      <c r="AO111" s="79" t="s">
        <v>601</v>
      </c>
      <c r="AP111" s="79" t="b">
        <v>0</v>
      </c>
      <c r="AQ111" s="87" t="s">
        <v>536</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1</v>
      </c>
      <c r="BE111" s="78" t="str">
        <f>REPLACE(INDEX(GroupVertices[Group],MATCH(Edges[[#This Row],[Vertex 2]],GroupVertices[Vertex],0)),1,1,"")</f>
        <v>1</v>
      </c>
      <c r="BF111" s="48"/>
      <c r="BG111" s="49"/>
      <c r="BH111" s="48"/>
      <c r="BI111" s="49"/>
      <c r="BJ111" s="48"/>
      <c r="BK111" s="49"/>
      <c r="BL111" s="48"/>
      <c r="BM111" s="49"/>
      <c r="BN111" s="48"/>
    </row>
    <row r="112" spans="1:66" ht="15">
      <c r="A112" s="64" t="s">
        <v>224</v>
      </c>
      <c r="B112" s="64" t="s">
        <v>280</v>
      </c>
      <c r="C112" s="65" t="s">
        <v>1931</v>
      </c>
      <c r="D112" s="66">
        <v>3</v>
      </c>
      <c r="E112" s="67" t="s">
        <v>132</v>
      </c>
      <c r="F112" s="68">
        <v>32</v>
      </c>
      <c r="G112" s="65"/>
      <c r="H112" s="69"/>
      <c r="I112" s="70"/>
      <c r="J112" s="70"/>
      <c r="K112" s="34" t="s">
        <v>65</v>
      </c>
      <c r="L112" s="77">
        <v>112</v>
      </c>
      <c r="M112" s="77"/>
      <c r="N112" s="72"/>
      <c r="O112" s="79" t="s">
        <v>326</v>
      </c>
      <c r="P112" s="81">
        <v>43778.83238425926</v>
      </c>
      <c r="Q112" s="79" t="s">
        <v>341</v>
      </c>
      <c r="R112" s="79"/>
      <c r="S112" s="79"/>
      <c r="T112" s="79"/>
      <c r="U112" s="79"/>
      <c r="V112" s="82" t="s">
        <v>416</v>
      </c>
      <c r="W112" s="81">
        <v>43778.83238425926</v>
      </c>
      <c r="X112" s="85">
        <v>43778</v>
      </c>
      <c r="Y112" s="87" t="s">
        <v>452</v>
      </c>
      <c r="Z112" s="82" t="s">
        <v>495</v>
      </c>
      <c r="AA112" s="79"/>
      <c r="AB112" s="79"/>
      <c r="AC112" s="87" t="s">
        <v>538</v>
      </c>
      <c r="AD112" s="79"/>
      <c r="AE112" s="79" t="b">
        <v>0</v>
      </c>
      <c r="AF112" s="79">
        <v>0</v>
      </c>
      <c r="AG112" s="87" t="s">
        <v>578</v>
      </c>
      <c r="AH112" s="79" t="b">
        <v>0</v>
      </c>
      <c r="AI112" s="79" t="s">
        <v>592</v>
      </c>
      <c r="AJ112" s="79"/>
      <c r="AK112" s="87" t="s">
        <v>578</v>
      </c>
      <c r="AL112" s="79" t="b">
        <v>0</v>
      </c>
      <c r="AM112" s="79">
        <v>2</v>
      </c>
      <c r="AN112" s="87" t="s">
        <v>536</v>
      </c>
      <c r="AO112" s="79" t="s">
        <v>599</v>
      </c>
      <c r="AP112" s="79" t="b">
        <v>0</v>
      </c>
      <c r="AQ112" s="87" t="s">
        <v>536</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1</v>
      </c>
      <c r="BE112" s="78" t="str">
        <f>REPLACE(INDEX(GroupVertices[Group],MATCH(Edges[[#This Row],[Vertex 2]],GroupVertices[Vertex],0)),1,1,"")</f>
        <v>1</v>
      </c>
      <c r="BF112" s="48"/>
      <c r="BG112" s="49"/>
      <c r="BH112" s="48"/>
      <c r="BI112" s="49"/>
      <c r="BJ112" s="48"/>
      <c r="BK112" s="49"/>
      <c r="BL112" s="48"/>
      <c r="BM112" s="49"/>
      <c r="BN112" s="48"/>
    </row>
    <row r="113" spans="1:66" ht="15">
      <c r="A113" s="64" t="s">
        <v>223</v>
      </c>
      <c r="B113" s="64" t="s">
        <v>281</v>
      </c>
      <c r="C113" s="65" t="s">
        <v>1931</v>
      </c>
      <c r="D113" s="66">
        <v>3</v>
      </c>
      <c r="E113" s="67" t="s">
        <v>132</v>
      </c>
      <c r="F113" s="68">
        <v>32</v>
      </c>
      <c r="G113" s="65"/>
      <c r="H113" s="69"/>
      <c r="I113" s="70"/>
      <c r="J113" s="70"/>
      <c r="K113" s="34" t="s">
        <v>65</v>
      </c>
      <c r="L113" s="77">
        <v>113</v>
      </c>
      <c r="M113" s="77"/>
      <c r="N113" s="72"/>
      <c r="O113" s="79" t="s">
        <v>326</v>
      </c>
      <c r="P113" s="81">
        <v>43778.17637731481</v>
      </c>
      <c r="Q113" s="79" t="s">
        <v>341</v>
      </c>
      <c r="R113" s="79"/>
      <c r="S113" s="79"/>
      <c r="T113" s="79"/>
      <c r="U113" s="79"/>
      <c r="V113" s="82" t="s">
        <v>415</v>
      </c>
      <c r="W113" s="81">
        <v>43778.17637731481</v>
      </c>
      <c r="X113" s="85">
        <v>43778</v>
      </c>
      <c r="Y113" s="87" t="s">
        <v>451</v>
      </c>
      <c r="Z113" s="82" t="s">
        <v>494</v>
      </c>
      <c r="AA113" s="79"/>
      <c r="AB113" s="79"/>
      <c r="AC113" s="87" t="s">
        <v>537</v>
      </c>
      <c r="AD113" s="79"/>
      <c r="AE113" s="79" t="b">
        <v>0</v>
      </c>
      <c r="AF113" s="79">
        <v>0</v>
      </c>
      <c r="AG113" s="87" t="s">
        <v>578</v>
      </c>
      <c r="AH113" s="79" t="b">
        <v>0</v>
      </c>
      <c r="AI113" s="79" t="s">
        <v>592</v>
      </c>
      <c r="AJ113" s="79"/>
      <c r="AK113" s="87" t="s">
        <v>578</v>
      </c>
      <c r="AL113" s="79" t="b">
        <v>0</v>
      </c>
      <c r="AM113" s="79">
        <v>2</v>
      </c>
      <c r="AN113" s="87" t="s">
        <v>536</v>
      </c>
      <c r="AO113" s="79" t="s">
        <v>601</v>
      </c>
      <c r="AP113" s="79" t="b">
        <v>0</v>
      </c>
      <c r="AQ113" s="87" t="s">
        <v>536</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1</v>
      </c>
      <c r="BE113" s="78" t="str">
        <f>REPLACE(INDEX(GroupVertices[Group],MATCH(Edges[[#This Row],[Vertex 2]],GroupVertices[Vertex],0)),1,1,"")</f>
        <v>1</v>
      </c>
      <c r="BF113" s="48"/>
      <c r="BG113" s="49"/>
      <c r="BH113" s="48"/>
      <c r="BI113" s="49"/>
      <c r="BJ113" s="48"/>
      <c r="BK113" s="49"/>
      <c r="BL113" s="48"/>
      <c r="BM113" s="49"/>
      <c r="BN113" s="48"/>
    </row>
    <row r="114" spans="1:66" ht="15">
      <c r="A114" s="64" t="s">
        <v>224</v>
      </c>
      <c r="B114" s="64" t="s">
        <v>281</v>
      </c>
      <c r="C114" s="65" t="s">
        <v>1931</v>
      </c>
      <c r="D114" s="66">
        <v>3</v>
      </c>
      <c r="E114" s="67" t="s">
        <v>132</v>
      </c>
      <c r="F114" s="68">
        <v>32</v>
      </c>
      <c r="G114" s="65"/>
      <c r="H114" s="69"/>
      <c r="I114" s="70"/>
      <c r="J114" s="70"/>
      <c r="K114" s="34" t="s">
        <v>65</v>
      </c>
      <c r="L114" s="77">
        <v>114</v>
      </c>
      <c r="M114" s="77"/>
      <c r="N114" s="72"/>
      <c r="O114" s="79" t="s">
        <v>326</v>
      </c>
      <c r="P114" s="81">
        <v>43778.83238425926</v>
      </c>
      <c r="Q114" s="79" t="s">
        <v>341</v>
      </c>
      <c r="R114" s="79"/>
      <c r="S114" s="79"/>
      <c r="T114" s="79"/>
      <c r="U114" s="79"/>
      <c r="V114" s="82" t="s">
        <v>416</v>
      </c>
      <c r="W114" s="81">
        <v>43778.83238425926</v>
      </c>
      <c r="X114" s="85">
        <v>43778</v>
      </c>
      <c r="Y114" s="87" t="s">
        <v>452</v>
      </c>
      <c r="Z114" s="82" t="s">
        <v>495</v>
      </c>
      <c r="AA114" s="79"/>
      <c r="AB114" s="79"/>
      <c r="AC114" s="87" t="s">
        <v>538</v>
      </c>
      <c r="AD114" s="79"/>
      <c r="AE114" s="79" t="b">
        <v>0</v>
      </c>
      <c r="AF114" s="79">
        <v>0</v>
      </c>
      <c r="AG114" s="87" t="s">
        <v>578</v>
      </c>
      <c r="AH114" s="79" t="b">
        <v>0</v>
      </c>
      <c r="AI114" s="79" t="s">
        <v>592</v>
      </c>
      <c r="AJ114" s="79"/>
      <c r="AK114" s="87" t="s">
        <v>578</v>
      </c>
      <c r="AL114" s="79" t="b">
        <v>0</v>
      </c>
      <c r="AM114" s="79">
        <v>2</v>
      </c>
      <c r="AN114" s="87" t="s">
        <v>536</v>
      </c>
      <c r="AO114" s="79" t="s">
        <v>599</v>
      </c>
      <c r="AP114" s="79" t="b">
        <v>0</v>
      </c>
      <c r="AQ114" s="87" t="s">
        <v>536</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1</v>
      </c>
      <c r="BE114" s="78" t="str">
        <f>REPLACE(INDEX(GroupVertices[Group],MATCH(Edges[[#This Row],[Vertex 2]],GroupVertices[Vertex],0)),1,1,"")</f>
        <v>1</v>
      </c>
      <c r="BF114" s="48"/>
      <c r="BG114" s="49"/>
      <c r="BH114" s="48"/>
      <c r="BI114" s="49"/>
      <c r="BJ114" s="48"/>
      <c r="BK114" s="49"/>
      <c r="BL114" s="48"/>
      <c r="BM114" s="49"/>
      <c r="BN114" s="48"/>
    </row>
    <row r="115" spans="1:66" ht="15">
      <c r="A115" s="64" t="s">
        <v>223</v>
      </c>
      <c r="B115" s="64" t="s">
        <v>282</v>
      </c>
      <c r="C115" s="65" t="s">
        <v>1931</v>
      </c>
      <c r="D115" s="66">
        <v>3</v>
      </c>
      <c r="E115" s="67" t="s">
        <v>132</v>
      </c>
      <c r="F115" s="68">
        <v>32</v>
      </c>
      <c r="G115" s="65"/>
      <c r="H115" s="69"/>
      <c r="I115" s="70"/>
      <c r="J115" s="70"/>
      <c r="K115" s="34" t="s">
        <v>65</v>
      </c>
      <c r="L115" s="77">
        <v>115</v>
      </c>
      <c r="M115" s="77"/>
      <c r="N115" s="72"/>
      <c r="O115" s="79" t="s">
        <v>326</v>
      </c>
      <c r="P115" s="81">
        <v>43778.17637731481</v>
      </c>
      <c r="Q115" s="79" t="s">
        <v>341</v>
      </c>
      <c r="R115" s="79"/>
      <c r="S115" s="79"/>
      <c r="T115" s="79"/>
      <c r="U115" s="79"/>
      <c r="V115" s="82" t="s">
        <v>415</v>
      </c>
      <c r="W115" s="81">
        <v>43778.17637731481</v>
      </c>
      <c r="X115" s="85">
        <v>43778</v>
      </c>
      <c r="Y115" s="87" t="s">
        <v>451</v>
      </c>
      <c r="Z115" s="82" t="s">
        <v>494</v>
      </c>
      <c r="AA115" s="79"/>
      <c r="AB115" s="79"/>
      <c r="AC115" s="87" t="s">
        <v>537</v>
      </c>
      <c r="AD115" s="79"/>
      <c r="AE115" s="79" t="b">
        <v>0</v>
      </c>
      <c r="AF115" s="79">
        <v>0</v>
      </c>
      <c r="AG115" s="87" t="s">
        <v>578</v>
      </c>
      <c r="AH115" s="79" t="b">
        <v>0</v>
      </c>
      <c r="AI115" s="79" t="s">
        <v>592</v>
      </c>
      <c r="AJ115" s="79"/>
      <c r="AK115" s="87" t="s">
        <v>578</v>
      </c>
      <c r="AL115" s="79" t="b">
        <v>0</v>
      </c>
      <c r="AM115" s="79">
        <v>2</v>
      </c>
      <c r="AN115" s="87" t="s">
        <v>536</v>
      </c>
      <c r="AO115" s="79" t="s">
        <v>601</v>
      </c>
      <c r="AP115" s="79" t="b">
        <v>0</v>
      </c>
      <c r="AQ115" s="87" t="s">
        <v>536</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1</v>
      </c>
      <c r="BE115" s="78" t="str">
        <f>REPLACE(INDEX(GroupVertices[Group],MATCH(Edges[[#This Row],[Vertex 2]],GroupVertices[Vertex],0)),1,1,"")</f>
        <v>1</v>
      </c>
      <c r="BF115" s="48"/>
      <c r="BG115" s="49"/>
      <c r="BH115" s="48"/>
      <c r="BI115" s="49"/>
      <c r="BJ115" s="48"/>
      <c r="BK115" s="49"/>
      <c r="BL115" s="48"/>
      <c r="BM115" s="49"/>
      <c r="BN115" s="48"/>
    </row>
    <row r="116" spans="1:66" ht="15">
      <c r="A116" s="64" t="s">
        <v>224</v>
      </c>
      <c r="B116" s="64" t="s">
        <v>282</v>
      </c>
      <c r="C116" s="65" t="s">
        <v>1931</v>
      </c>
      <c r="D116" s="66">
        <v>3</v>
      </c>
      <c r="E116" s="67" t="s">
        <v>132</v>
      </c>
      <c r="F116" s="68">
        <v>32</v>
      </c>
      <c r="G116" s="65"/>
      <c r="H116" s="69"/>
      <c r="I116" s="70"/>
      <c r="J116" s="70"/>
      <c r="K116" s="34" t="s">
        <v>65</v>
      </c>
      <c r="L116" s="77">
        <v>116</v>
      </c>
      <c r="M116" s="77"/>
      <c r="N116" s="72"/>
      <c r="O116" s="79" t="s">
        <v>326</v>
      </c>
      <c r="P116" s="81">
        <v>43778.83238425926</v>
      </c>
      <c r="Q116" s="79" t="s">
        <v>341</v>
      </c>
      <c r="R116" s="79"/>
      <c r="S116" s="79"/>
      <c r="T116" s="79"/>
      <c r="U116" s="79"/>
      <c r="V116" s="82" t="s">
        <v>416</v>
      </c>
      <c r="W116" s="81">
        <v>43778.83238425926</v>
      </c>
      <c r="X116" s="85">
        <v>43778</v>
      </c>
      <c r="Y116" s="87" t="s">
        <v>452</v>
      </c>
      <c r="Z116" s="82" t="s">
        <v>495</v>
      </c>
      <c r="AA116" s="79"/>
      <c r="AB116" s="79"/>
      <c r="AC116" s="87" t="s">
        <v>538</v>
      </c>
      <c r="AD116" s="79"/>
      <c r="AE116" s="79" t="b">
        <v>0</v>
      </c>
      <c r="AF116" s="79">
        <v>0</v>
      </c>
      <c r="AG116" s="87" t="s">
        <v>578</v>
      </c>
      <c r="AH116" s="79" t="b">
        <v>0</v>
      </c>
      <c r="AI116" s="79" t="s">
        <v>592</v>
      </c>
      <c r="AJ116" s="79"/>
      <c r="AK116" s="87" t="s">
        <v>578</v>
      </c>
      <c r="AL116" s="79" t="b">
        <v>0</v>
      </c>
      <c r="AM116" s="79">
        <v>2</v>
      </c>
      <c r="AN116" s="87" t="s">
        <v>536</v>
      </c>
      <c r="AO116" s="79" t="s">
        <v>599</v>
      </c>
      <c r="AP116" s="79" t="b">
        <v>0</v>
      </c>
      <c r="AQ116" s="87" t="s">
        <v>536</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1</v>
      </c>
      <c r="BE116" s="78" t="str">
        <f>REPLACE(INDEX(GroupVertices[Group],MATCH(Edges[[#This Row],[Vertex 2]],GroupVertices[Vertex],0)),1,1,"")</f>
        <v>1</v>
      </c>
      <c r="BF116" s="48"/>
      <c r="BG116" s="49"/>
      <c r="BH116" s="48"/>
      <c r="BI116" s="49"/>
      <c r="BJ116" s="48"/>
      <c r="BK116" s="49"/>
      <c r="BL116" s="48"/>
      <c r="BM116" s="49"/>
      <c r="BN116" s="48"/>
    </row>
    <row r="117" spans="1:66" ht="15">
      <c r="A117" s="64" t="s">
        <v>223</v>
      </c>
      <c r="B117" s="64" t="s">
        <v>283</v>
      </c>
      <c r="C117" s="65" t="s">
        <v>1931</v>
      </c>
      <c r="D117" s="66">
        <v>3</v>
      </c>
      <c r="E117" s="67" t="s">
        <v>132</v>
      </c>
      <c r="F117" s="68">
        <v>32</v>
      </c>
      <c r="G117" s="65"/>
      <c r="H117" s="69"/>
      <c r="I117" s="70"/>
      <c r="J117" s="70"/>
      <c r="K117" s="34" t="s">
        <v>65</v>
      </c>
      <c r="L117" s="77">
        <v>117</v>
      </c>
      <c r="M117" s="77"/>
      <c r="N117" s="72"/>
      <c r="O117" s="79" t="s">
        <v>326</v>
      </c>
      <c r="P117" s="81">
        <v>43778.17637731481</v>
      </c>
      <c r="Q117" s="79" t="s">
        <v>341</v>
      </c>
      <c r="R117" s="79"/>
      <c r="S117" s="79"/>
      <c r="T117" s="79"/>
      <c r="U117" s="79"/>
      <c r="V117" s="82" t="s">
        <v>415</v>
      </c>
      <c r="W117" s="81">
        <v>43778.17637731481</v>
      </c>
      <c r="X117" s="85">
        <v>43778</v>
      </c>
      <c r="Y117" s="87" t="s">
        <v>451</v>
      </c>
      <c r="Z117" s="82" t="s">
        <v>494</v>
      </c>
      <c r="AA117" s="79"/>
      <c r="AB117" s="79"/>
      <c r="AC117" s="87" t="s">
        <v>537</v>
      </c>
      <c r="AD117" s="79"/>
      <c r="AE117" s="79" t="b">
        <v>0</v>
      </c>
      <c r="AF117" s="79">
        <v>0</v>
      </c>
      <c r="AG117" s="87" t="s">
        <v>578</v>
      </c>
      <c r="AH117" s="79" t="b">
        <v>0</v>
      </c>
      <c r="AI117" s="79" t="s">
        <v>592</v>
      </c>
      <c r="AJ117" s="79"/>
      <c r="AK117" s="87" t="s">
        <v>578</v>
      </c>
      <c r="AL117" s="79" t="b">
        <v>0</v>
      </c>
      <c r="AM117" s="79">
        <v>2</v>
      </c>
      <c r="AN117" s="87" t="s">
        <v>536</v>
      </c>
      <c r="AO117" s="79" t="s">
        <v>601</v>
      </c>
      <c r="AP117" s="79" t="b">
        <v>0</v>
      </c>
      <c r="AQ117" s="87" t="s">
        <v>536</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1</v>
      </c>
      <c r="BE117" s="78" t="str">
        <f>REPLACE(INDEX(GroupVertices[Group],MATCH(Edges[[#This Row],[Vertex 2]],GroupVertices[Vertex],0)),1,1,"")</f>
        <v>1</v>
      </c>
      <c r="BF117" s="48"/>
      <c r="BG117" s="49"/>
      <c r="BH117" s="48"/>
      <c r="BI117" s="49"/>
      <c r="BJ117" s="48"/>
      <c r="BK117" s="49"/>
      <c r="BL117" s="48"/>
      <c r="BM117" s="49"/>
      <c r="BN117" s="48"/>
    </row>
    <row r="118" spans="1:66" ht="15">
      <c r="A118" s="64" t="s">
        <v>224</v>
      </c>
      <c r="B118" s="64" t="s">
        <v>283</v>
      </c>
      <c r="C118" s="65" t="s">
        <v>1931</v>
      </c>
      <c r="D118" s="66">
        <v>3</v>
      </c>
      <c r="E118" s="67" t="s">
        <v>132</v>
      </c>
      <c r="F118" s="68">
        <v>32</v>
      </c>
      <c r="G118" s="65"/>
      <c r="H118" s="69"/>
      <c r="I118" s="70"/>
      <c r="J118" s="70"/>
      <c r="K118" s="34" t="s">
        <v>65</v>
      </c>
      <c r="L118" s="77">
        <v>118</v>
      </c>
      <c r="M118" s="77"/>
      <c r="N118" s="72"/>
      <c r="O118" s="79" t="s">
        <v>326</v>
      </c>
      <c r="P118" s="81">
        <v>43778.83238425926</v>
      </c>
      <c r="Q118" s="79" t="s">
        <v>341</v>
      </c>
      <c r="R118" s="79"/>
      <c r="S118" s="79"/>
      <c r="T118" s="79"/>
      <c r="U118" s="79"/>
      <c r="V118" s="82" t="s">
        <v>416</v>
      </c>
      <c r="W118" s="81">
        <v>43778.83238425926</v>
      </c>
      <c r="X118" s="85">
        <v>43778</v>
      </c>
      <c r="Y118" s="87" t="s">
        <v>452</v>
      </c>
      <c r="Z118" s="82" t="s">
        <v>495</v>
      </c>
      <c r="AA118" s="79"/>
      <c r="AB118" s="79"/>
      <c r="AC118" s="87" t="s">
        <v>538</v>
      </c>
      <c r="AD118" s="79"/>
      <c r="AE118" s="79" t="b">
        <v>0</v>
      </c>
      <c r="AF118" s="79">
        <v>0</v>
      </c>
      <c r="AG118" s="87" t="s">
        <v>578</v>
      </c>
      <c r="AH118" s="79" t="b">
        <v>0</v>
      </c>
      <c r="AI118" s="79" t="s">
        <v>592</v>
      </c>
      <c r="AJ118" s="79"/>
      <c r="AK118" s="87" t="s">
        <v>578</v>
      </c>
      <c r="AL118" s="79" t="b">
        <v>0</v>
      </c>
      <c r="AM118" s="79">
        <v>2</v>
      </c>
      <c r="AN118" s="87" t="s">
        <v>536</v>
      </c>
      <c r="AO118" s="79" t="s">
        <v>599</v>
      </c>
      <c r="AP118" s="79" t="b">
        <v>0</v>
      </c>
      <c r="AQ118" s="87" t="s">
        <v>536</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1</v>
      </c>
      <c r="BE118" s="78" t="str">
        <f>REPLACE(INDEX(GroupVertices[Group],MATCH(Edges[[#This Row],[Vertex 2]],GroupVertices[Vertex],0)),1,1,"")</f>
        <v>1</v>
      </c>
      <c r="BF118" s="48"/>
      <c r="BG118" s="49"/>
      <c r="BH118" s="48"/>
      <c r="BI118" s="49"/>
      <c r="BJ118" s="48"/>
      <c r="BK118" s="49"/>
      <c r="BL118" s="48"/>
      <c r="BM118" s="49"/>
      <c r="BN118" s="48"/>
    </row>
    <row r="119" spans="1:66" ht="15">
      <c r="A119" s="64" t="s">
        <v>223</v>
      </c>
      <c r="B119" s="64" t="s">
        <v>284</v>
      </c>
      <c r="C119" s="65" t="s">
        <v>1931</v>
      </c>
      <c r="D119" s="66">
        <v>3</v>
      </c>
      <c r="E119" s="67" t="s">
        <v>132</v>
      </c>
      <c r="F119" s="68">
        <v>32</v>
      </c>
      <c r="G119" s="65"/>
      <c r="H119" s="69"/>
      <c r="I119" s="70"/>
      <c r="J119" s="70"/>
      <c r="K119" s="34" t="s">
        <v>65</v>
      </c>
      <c r="L119" s="77">
        <v>119</v>
      </c>
      <c r="M119" s="77"/>
      <c r="N119" s="72"/>
      <c r="O119" s="79" t="s">
        <v>326</v>
      </c>
      <c r="P119" s="81">
        <v>43778.17637731481</v>
      </c>
      <c r="Q119" s="79" t="s">
        <v>341</v>
      </c>
      <c r="R119" s="79"/>
      <c r="S119" s="79"/>
      <c r="T119" s="79"/>
      <c r="U119" s="79"/>
      <c r="V119" s="82" t="s">
        <v>415</v>
      </c>
      <c r="W119" s="81">
        <v>43778.17637731481</v>
      </c>
      <c r="X119" s="85">
        <v>43778</v>
      </c>
      <c r="Y119" s="87" t="s">
        <v>451</v>
      </c>
      <c r="Z119" s="82" t="s">
        <v>494</v>
      </c>
      <c r="AA119" s="79"/>
      <c r="AB119" s="79"/>
      <c r="AC119" s="87" t="s">
        <v>537</v>
      </c>
      <c r="AD119" s="79"/>
      <c r="AE119" s="79" t="b">
        <v>0</v>
      </c>
      <c r="AF119" s="79">
        <v>0</v>
      </c>
      <c r="AG119" s="87" t="s">
        <v>578</v>
      </c>
      <c r="AH119" s="79" t="b">
        <v>0</v>
      </c>
      <c r="AI119" s="79" t="s">
        <v>592</v>
      </c>
      <c r="AJ119" s="79"/>
      <c r="AK119" s="87" t="s">
        <v>578</v>
      </c>
      <c r="AL119" s="79" t="b">
        <v>0</v>
      </c>
      <c r="AM119" s="79">
        <v>2</v>
      </c>
      <c r="AN119" s="87" t="s">
        <v>536</v>
      </c>
      <c r="AO119" s="79" t="s">
        <v>601</v>
      </c>
      <c r="AP119" s="79" t="b">
        <v>0</v>
      </c>
      <c r="AQ119" s="87" t="s">
        <v>536</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1</v>
      </c>
      <c r="BE119" s="78" t="str">
        <f>REPLACE(INDEX(GroupVertices[Group],MATCH(Edges[[#This Row],[Vertex 2]],GroupVertices[Vertex],0)),1,1,"")</f>
        <v>1</v>
      </c>
      <c r="BF119" s="48"/>
      <c r="BG119" s="49"/>
      <c r="BH119" s="48"/>
      <c r="BI119" s="49"/>
      <c r="BJ119" s="48"/>
      <c r="BK119" s="49"/>
      <c r="BL119" s="48"/>
      <c r="BM119" s="49"/>
      <c r="BN119" s="48"/>
    </row>
    <row r="120" spans="1:66" ht="15">
      <c r="A120" s="64" t="s">
        <v>224</v>
      </c>
      <c r="B120" s="64" t="s">
        <v>284</v>
      </c>
      <c r="C120" s="65" t="s">
        <v>1931</v>
      </c>
      <c r="D120" s="66">
        <v>3</v>
      </c>
      <c r="E120" s="67" t="s">
        <v>132</v>
      </c>
      <c r="F120" s="68">
        <v>32</v>
      </c>
      <c r="G120" s="65"/>
      <c r="H120" s="69"/>
      <c r="I120" s="70"/>
      <c r="J120" s="70"/>
      <c r="K120" s="34" t="s">
        <v>65</v>
      </c>
      <c r="L120" s="77">
        <v>120</v>
      </c>
      <c r="M120" s="77"/>
      <c r="N120" s="72"/>
      <c r="O120" s="79" t="s">
        <v>326</v>
      </c>
      <c r="P120" s="81">
        <v>43778.83238425926</v>
      </c>
      <c r="Q120" s="79" t="s">
        <v>341</v>
      </c>
      <c r="R120" s="79"/>
      <c r="S120" s="79"/>
      <c r="T120" s="79"/>
      <c r="U120" s="79"/>
      <c r="V120" s="82" t="s">
        <v>416</v>
      </c>
      <c r="W120" s="81">
        <v>43778.83238425926</v>
      </c>
      <c r="X120" s="85">
        <v>43778</v>
      </c>
      <c r="Y120" s="87" t="s">
        <v>452</v>
      </c>
      <c r="Z120" s="82" t="s">
        <v>495</v>
      </c>
      <c r="AA120" s="79"/>
      <c r="AB120" s="79"/>
      <c r="AC120" s="87" t="s">
        <v>538</v>
      </c>
      <c r="AD120" s="79"/>
      <c r="AE120" s="79" t="b">
        <v>0</v>
      </c>
      <c r="AF120" s="79">
        <v>0</v>
      </c>
      <c r="AG120" s="87" t="s">
        <v>578</v>
      </c>
      <c r="AH120" s="79" t="b">
        <v>0</v>
      </c>
      <c r="AI120" s="79" t="s">
        <v>592</v>
      </c>
      <c r="AJ120" s="79"/>
      <c r="AK120" s="87" t="s">
        <v>578</v>
      </c>
      <c r="AL120" s="79" t="b">
        <v>0</v>
      </c>
      <c r="AM120" s="79">
        <v>2</v>
      </c>
      <c r="AN120" s="87" t="s">
        <v>536</v>
      </c>
      <c r="AO120" s="79" t="s">
        <v>599</v>
      </c>
      <c r="AP120" s="79" t="b">
        <v>0</v>
      </c>
      <c r="AQ120" s="87" t="s">
        <v>536</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1</v>
      </c>
      <c r="BE120" s="78" t="str">
        <f>REPLACE(INDEX(GroupVertices[Group],MATCH(Edges[[#This Row],[Vertex 2]],GroupVertices[Vertex],0)),1,1,"")</f>
        <v>1</v>
      </c>
      <c r="BF120" s="48"/>
      <c r="BG120" s="49"/>
      <c r="BH120" s="48"/>
      <c r="BI120" s="49"/>
      <c r="BJ120" s="48"/>
      <c r="BK120" s="49"/>
      <c r="BL120" s="48"/>
      <c r="BM120" s="49"/>
      <c r="BN120" s="48"/>
    </row>
    <row r="121" spans="1:66" ht="15">
      <c r="A121" s="64" t="s">
        <v>223</v>
      </c>
      <c r="B121" s="64" t="s">
        <v>285</v>
      </c>
      <c r="C121" s="65" t="s">
        <v>1931</v>
      </c>
      <c r="D121" s="66">
        <v>3</v>
      </c>
      <c r="E121" s="67" t="s">
        <v>132</v>
      </c>
      <c r="F121" s="68">
        <v>32</v>
      </c>
      <c r="G121" s="65"/>
      <c r="H121" s="69"/>
      <c r="I121" s="70"/>
      <c r="J121" s="70"/>
      <c r="K121" s="34" t="s">
        <v>65</v>
      </c>
      <c r="L121" s="77">
        <v>121</v>
      </c>
      <c r="M121" s="77"/>
      <c r="N121" s="72"/>
      <c r="O121" s="79" t="s">
        <v>326</v>
      </c>
      <c r="P121" s="81">
        <v>43778.17637731481</v>
      </c>
      <c r="Q121" s="79" t="s">
        <v>341</v>
      </c>
      <c r="R121" s="79"/>
      <c r="S121" s="79"/>
      <c r="T121" s="79"/>
      <c r="U121" s="79"/>
      <c r="V121" s="82" t="s">
        <v>415</v>
      </c>
      <c r="W121" s="81">
        <v>43778.17637731481</v>
      </c>
      <c r="X121" s="85">
        <v>43778</v>
      </c>
      <c r="Y121" s="87" t="s">
        <v>451</v>
      </c>
      <c r="Z121" s="82" t="s">
        <v>494</v>
      </c>
      <c r="AA121" s="79"/>
      <c r="AB121" s="79"/>
      <c r="AC121" s="87" t="s">
        <v>537</v>
      </c>
      <c r="AD121" s="79"/>
      <c r="AE121" s="79" t="b">
        <v>0</v>
      </c>
      <c r="AF121" s="79">
        <v>0</v>
      </c>
      <c r="AG121" s="87" t="s">
        <v>578</v>
      </c>
      <c r="AH121" s="79" t="b">
        <v>0</v>
      </c>
      <c r="AI121" s="79" t="s">
        <v>592</v>
      </c>
      <c r="AJ121" s="79"/>
      <c r="AK121" s="87" t="s">
        <v>578</v>
      </c>
      <c r="AL121" s="79" t="b">
        <v>0</v>
      </c>
      <c r="AM121" s="79">
        <v>2</v>
      </c>
      <c r="AN121" s="87" t="s">
        <v>536</v>
      </c>
      <c r="AO121" s="79" t="s">
        <v>601</v>
      </c>
      <c r="AP121" s="79" t="b">
        <v>0</v>
      </c>
      <c r="AQ121" s="87" t="s">
        <v>536</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1</v>
      </c>
      <c r="BE121" s="78" t="str">
        <f>REPLACE(INDEX(GroupVertices[Group],MATCH(Edges[[#This Row],[Vertex 2]],GroupVertices[Vertex],0)),1,1,"")</f>
        <v>1</v>
      </c>
      <c r="BF121" s="48"/>
      <c r="BG121" s="49"/>
      <c r="BH121" s="48"/>
      <c r="BI121" s="49"/>
      <c r="BJ121" s="48"/>
      <c r="BK121" s="49"/>
      <c r="BL121" s="48"/>
      <c r="BM121" s="49"/>
      <c r="BN121" s="48"/>
    </row>
    <row r="122" spans="1:66" ht="15">
      <c r="A122" s="64" t="s">
        <v>224</v>
      </c>
      <c r="B122" s="64" t="s">
        <v>285</v>
      </c>
      <c r="C122" s="65" t="s">
        <v>1931</v>
      </c>
      <c r="D122" s="66">
        <v>3</v>
      </c>
      <c r="E122" s="67" t="s">
        <v>132</v>
      </c>
      <c r="F122" s="68">
        <v>32</v>
      </c>
      <c r="G122" s="65"/>
      <c r="H122" s="69"/>
      <c r="I122" s="70"/>
      <c r="J122" s="70"/>
      <c r="K122" s="34" t="s">
        <v>65</v>
      </c>
      <c r="L122" s="77">
        <v>122</v>
      </c>
      <c r="M122" s="77"/>
      <c r="N122" s="72"/>
      <c r="O122" s="79" t="s">
        <v>326</v>
      </c>
      <c r="P122" s="81">
        <v>43778.83238425926</v>
      </c>
      <c r="Q122" s="79" t="s">
        <v>341</v>
      </c>
      <c r="R122" s="79"/>
      <c r="S122" s="79"/>
      <c r="T122" s="79"/>
      <c r="U122" s="79"/>
      <c r="V122" s="82" t="s">
        <v>416</v>
      </c>
      <c r="W122" s="81">
        <v>43778.83238425926</v>
      </c>
      <c r="X122" s="85">
        <v>43778</v>
      </c>
      <c r="Y122" s="87" t="s">
        <v>452</v>
      </c>
      <c r="Z122" s="82" t="s">
        <v>495</v>
      </c>
      <c r="AA122" s="79"/>
      <c r="AB122" s="79"/>
      <c r="AC122" s="87" t="s">
        <v>538</v>
      </c>
      <c r="AD122" s="79"/>
      <c r="AE122" s="79" t="b">
        <v>0</v>
      </c>
      <c r="AF122" s="79">
        <v>0</v>
      </c>
      <c r="AG122" s="87" t="s">
        <v>578</v>
      </c>
      <c r="AH122" s="79" t="b">
        <v>0</v>
      </c>
      <c r="AI122" s="79" t="s">
        <v>592</v>
      </c>
      <c r="AJ122" s="79"/>
      <c r="AK122" s="87" t="s">
        <v>578</v>
      </c>
      <c r="AL122" s="79" t="b">
        <v>0</v>
      </c>
      <c r="AM122" s="79">
        <v>2</v>
      </c>
      <c r="AN122" s="87" t="s">
        <v>536</v>
      </c>
      <c r="AO122" s="79" t="s">
        <v>599</v>
      </c>
      <c r="AP122" s="79" t="b">
        <v>0</v>
      </c>
      <c r="AQ122" s="87" t="s">
        <v>536</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1</v>
      </c>
      <c r="BE122" s="78" t="str">
        <f>REPLACE(INDEX(GroupVertices[Group],MATCH(Edges[[#This Row],[Vertex 2]],GroupVertices[Vertex],0)),1,1,"")</f>
        <v>1</v>
      </c>
      <c r="BF122" s="48"/>
      <c r="BG122" s="49"/>
      <c r="BH122" s="48"/>
      <c r="BI122" s="49"/>
      <c r="BJ122" s="48"/>
      <c r="BK122" s="49"/>
      <c r="BL122" s="48"/>
      <c r="BM122" s="49"/>
      <c r="BN122" s="48"/>
    </row>
    <row r="123" spans="1:66" ht="15">
      <c r="A123" s="64" t="s">
        <v>223</v>
      </c>
      <c r="B123" s="64" t="s">
        <v>286</v>
      </c>
      <c r="C123" s="65" t="s">
        <v>1931</v>
      </c>
      <c r="D123" s="66">
        <v>3</v>
      </c>
      <c r="E123" s="67" t="s">
        <v>132</v>
      </c>
      <c r="F123" s="68">
        <v>32</v>
      </c>
      <c r="G123" s="65"/>
      <c r="H123" s="69"/>
      <c r="I123" s="70"/>
      <c r="J123" s="70"/>
      <c r="K123" s="34" t="s">
        <v>65</v>
      </c>
      <c r="L123" s="77">
        <v>123</v>
      </c>
      <c r="M123" s="77"/>
      <c r="N123" s="72"/>
      <c r="O123" s="79" t="s">
        <v>326</v>
      </c>
      <c r="P123" s="81">
        <v>43778.17637731481</v>
      </c>
      <c r="Q123" s="79" t="s">
        <v>341</v>
      </c>
      <c r="R123" s="79"/>
      <c r="S123" s="79"/>
      <c r="T123" s="79"/>
      <c r="U123" s="79"/>
      <c r="V123" s="82" t="s">
        <v>415</v>
      </c>
      <c r="W123" s="81">
        <v>43778.17637731481</v>
      </c>
      <c r="X123" s="85">
        <v>43778</v>
      </c>
      <c r="Y123" s="87" t="s">
        <v>451</v>
      </c>
      <c r="Z123" s="82" t="s">
        <v>494</v>
      </c>
      <c r="AA123" s="79"/>
      <c r="AB123" s="79"/>
      <c r="AC123" s="87" t="s">
        <v>537</v>
      </c>
      <c r="AD123" s="79"/>
      <c r="AE123" s="79" t="b">
        <v>0</v>
      </c>
      <c r="AF123" s="79">
        <v>0</v>
      </c>
      <c r="AG123" s="87" t="s">
        <v>578</v>
      </c>
      <c r="AH123" s="79" t="b">
        <v>0</v>
      </c>
      <c r="AI123" s="79" t="s">
        <v>592</v>
      </c>
      <c r="AJ123" s="79"/>
      <c r="AK123" s="87" t="s">
        <v>578</v>
      </c>
      <c r="AL123" s="79" t="b">
        <v>0</v>
      </c>
      <c r="AM123" s="79">
        <v>2</v>
      </c>
      <c r="AN123" s="87" t="s">
        <v>536</v>
      </c>
      <c r="AO123" s="79" t="s">
        <v>601</v>
      </c>
      <c r="AP123" s="79" t="b">
        <v>0</v>
      </c>
      <c r="AQ123" s="87" t="s">
        <v>536</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1</v>
      </c>
      <c r="BE123" s="78" t="str">
        <f>REPLACE(INDEX(GroupVertices[Group],MATCH(Edges[[#This Row],[Vertex 2]],GroupVertices[Vertex],0)),1,1,"")</f>
        <v>1</v>
      </c>
      <c r="BF123" s="48"/>
      <c r="BG123" s="49"/>
      <c r="BH123" s="48"/>
      <c r="BI123" s="49"/>
      <c r="BJ123" s="48"/>
      <c r="BK123" s="49"/>
      <c r="BL123" s="48"/>
      <c r="BM123" s="49"/>
      <c r="BN123" s="48"/>
    </row>
    <row r="124" spans="1:66" ht="15">
      <c r="A124" s="64" t="s">
        <v>224</v>
      </c>
      <c r="B124" s="64" t="s">
        <v>286</v>
      </c>
      <c r="C124" s="65" t="s">
        <v>1931</v>
      </c>
      <c r="D124" s="66">
        <v>3</v>
      </c>
      <c r="E124" s="67" t="s">
        <v>132</v>
      </c>
      <c r="F124" s="68">
        <v>32</v>
      </c>
      <c r="G124" s="65"/>
      <c r="H124" s="69"/>
      <c r="I124" s="70"/>
      <c r="J124" s="70"/>
      <c r="K124" s="34" t="s">
        <v>65</v>
      </c>
      <c r="L124" s="77">
        <v>124</v>
      </c>
      <c r="M124" s="77"/>
      <c r="N124" s="72"/>
      <c r="O124" s="79" t="s">
        <v>326</v>
      </c>
      <c r="P124" s="81">
        <v>43778.83238425926</v>
      </c>
      <c r="Q124" s="79" t="s">
        <v>341</v>
      </c>
      <c r="R124" s="79"/>
      <c r="S124" s="79"/>
      <c r="T124" s="79"/>
      <c r="U124" s="79"/>
      <c r="V124" s="82" t="s">
        <v>416</v>
      </c>
      <c r="W124" s="81">
        <v>43778.83238425926</v>
      </c>
      <c r="X124" s="85">
        <v>43778</v>
      </c>
      <c r="Y124" s="87" t="s">
        <v>452</v>
      </c>
      <c r="Z124" s="82" t="s">
        <v>495</v>
      </c>
      <c r="AA124" s="79"/>
      <c r="AB124" s="79"/>
      <c r="AC124" s="87" t="s">
        <v>538</v>
      </c>
      <c r="AD124" s="79"/>
      <c r="AE124" s="79" t="b">
        <v>0</v>
      </c>
      <c r="AF124" s="79">
        <v>0</v>
      </c>
      <c r="AG124" s="87" t="s">
        <v>578</v>
      </c>
      <c r="AH124" s="79" t="b">
        <v>0</v>
      </c>
      <c r="AI124" s="79" t="s">
        <v>592</v>
      </c>
      <c r="AJ124" s="79"/>
      <c r="AK124" s="87" t="s">
        <v>578</v>
      </c>
      <c r="AL124" s="79" t="b">
        <v>0</v>
      </c>
      <c r="AM124" s="79">
        <v>2</v>
      </c>
      <c r="AN124" s="87" t="s">
        <v>536</v>
      </c>
      <c r="AO124" s="79" t="s">
        <v>599</v>
      </c>
      <c r="AP124" s="79" t="b">
        <v>0</v>
      </c>
      <c r="AQ124" s="87" t="s">
        <v>536</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1</v>
      </c>
      <c r="BE124" s="78" t="str">
        <f>REPLACE(INDEX(GroupVertices[Group],MATCH(Edges[[#This Row],[Vertex 2]],GroupVertices[Vertex],0)),1,1,"")</f>
        <v>1</v>
      </c>
      <c r="BF124" s="48"/>
      <c r="BG124" s="49"/>
      <c r="BH124" s="48"/>
      <c r="BI124" s="49"/>
      <c r="BJ124" s="48"/>
      <c r="BK124" s="49"/>
      <c r="BL124" s="48"/>
      <c r="BM124" s="49"/>
      <c r="BN124" s="48"/>
    </row>
    <row r="125" spans="1:66" ht="15">
      <c r="A125" s="64" t="s">
        <v>223</v>
      </c>
      <c r="B125" s="64" t="s">
        <v>287</v>
      </c>
      <c r="C125" s="65" t="s">
        <v>1931</v>
      </c>
      <c r="D125" s="66">
        <v>3</v>
      </c>
      <c r="E125" s="67" t="s">
        <v>132</v>
      </c>
      <c r="F125" s="68">
        <v>32</v>
      </c>
      <c r="G125" s="65"/>
      <c r="H125" s="69"/>
      <c r="I125" s="70"/>
      <c r="J125" s="70"/>
      <c r="K125" s="34" t="s">
        <v>65</v>
      </c>
      <c r="L125" s="77">
        <v>125</v>
      </c>
      <c r="M125" s="77"/>
      <c r="N125" s="72"/>
      <c r="O125" s="79" t="s">
        <v>326</v>
      </c>
      <c r="P125" s="81">
        <v>43778.17637731481</v>
      </c>
      <c r="Q125" s="79" t="s">
        <v>341</v>
      </c>
      <c r="R125" s="79"/>
      <c r="S125" s="79"/>
      <c r="T125" s="79"/>
      <c r="U125" s="79"/>
      <c r="V125" s="82" t="s">
        <v>415</v>
      </c>
      <c r="W125" s="81">
        <v>43778.17637731481</v>
      </c>
      <c r="X125" s="85">
        <v>43778</v>
      </c>
      <c r="Y125" s="87" t="s">
        <v>451</v>
      </c>
      <c r="Z125" s="82" t="s">
        <v>494</v>
      </c>
      <c r="AA125" s="79"/>
      <c r="AB125" s="79"/>
      <c r="AC125" s="87" t="s">
        <v>537</v>
      </c>
      <c r="AD125" s="79"/>
      <c r="AE125" s="79" t="b">
        <v>0</v>
      </c>
      <c r="AF125" s="79">
        <v>0</v>
      </c>
      <c r="AG125" s="87" t="s">
        <v>578</v>
      </c>
      <c r="AH125" s="79" t="b">
        <v>0</v>
      </c>
      <c r="AI125" s="79" t="s">
        <v>592</v>
      </c>
      <c r="AJ125" s="79"/>
      <c r="AK125" s="87" t="s">
        <v>578</v>
      </c>
      <c r="AL125" s="79" t="b">
        <v>0</v>
      </c>
      <c r="AM125" s="79">
        <v>2</v>
      </c>
      <c r="AN125" s="87" t="s">
        <v>536</v>
      </c>
      <c r="AO125" s="79" t="s">
        <v>601</v>
      </c>
      <c r="AP125" s="79" t="b">
        <v>0</v>
      </c>
      <c r="AQ125" s="87" t="s">
        <v>536</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1</v>
      </c>
      <c r="BE125" s="78" t="str">
        <f>REPLACE(INDEX(GroupVertices[Group],MATCH(Edges[[#This Row],[Vertex 2]],GroupVertices[Vertex],0)),1,1,"")</f>
        <v>1</v>
      </c>
      <c r="BF125" s="48"/>
      <c r="BG125" s="49"/>
      <c r="BH125" s="48"/>
      <c r="BI125" s="49"/>
      <c r="BJ125" s="48"/>
      <c r="BK125" s="49"/>
      <c r="BL125" s="48"/>
      <c r="BM125" s="49"/>
      <c r="BN125" s="48"/>
    </row>
    <row r="126" spans="1:66" ht="15">
      <c r="A126" s="64" t="s">
        <v>224</v>
      </c>
      <c r="B126" s="64" t="s">
        <v>287</v>
      </c>
      <c r="C126" s="65" t="s">
        <v>1931</v>
      </c>
      <c r="D126" s="66">
        <v>3</v>
      </c>
      <c r="E126" s="67" t="s">
        <v>132</v>
      </c>
      <c r="F126" s="68">
        <v>32</v>
      </c>
      <c r="G126" s="65"/>
      <c r="H126" s="69"/>
      <c r="I126" s="70"/>
      <c r="J126" s="70"/>
      <c r="K126" s="34" t="s">
        <v>65</v>
      </c>
      <c r="L126" s="77">
        <v>126</v>
      </c>
      <c r="M126" s="77"/>
      <c r="N126" s="72"/>
      <c r="O126" s="79" t="s">
        <v>326</v>
      </c>
      <c r="P126" s="81">
        <v>43778.83238425926</v>
      </c>
      <c r="Q126" s="79" t="s">
        <v>341</v>
      </c>
      <c r="R126" s="79"/>
      <c r="S126" s="79"/>
      <c r="T126" s="79"/>
      <c r="U126" s="79"/>
      <c r="V126" s="82" t="s">
        <v>416</v>
      </c>
      <c r="W126" s="81">
        <v>43778.83238425926</v>
      </c>
      <c r="X126" s="85">
        <v>43778</v>
      </c>
      <c r="Y126" s="87" t="s">
        <v>452</v>
      </c>
      <c r="Z126" s="82" t="s">
        <v>495</v>
      </c>
      <c r="AA126" s="79"/>
      <c r="AB126" s="79"/>
      <c r="AC126" s="87" t="s">
        <v>538</v>
      </c>
      <c r="AD126" s="79"/>
      <c r="AE126" s="79" t="b">
        <v>0</v>
      </c>
      <c r="AF126" s="79">
        <v>0</v>
      </c>
      <c r="AG126" s="87" t="s">
        <v>578</v>
      </c>
      <c r="AH126" s="79" t="b">
        <v>0</v>
      </c>
      <c r="AI126" s="79" t="s">
        <v>592</v>
      </c>
      <c r="AJ126" s="79"/>
      <c r="AK126" s="87" t="s">
        <v>578</v>
      </c>
      <c r="AL126" s="79" t="b">
        <v>0</v>
      </c>
      <c r="AM126" s="79">
        <v>2</v>
      </c>
      <c r="AN126" s="87" t="s">
        <v>536</v>
      </c>
      <c r="AO126" s="79" t="s">
        <v>599</v>
      </c>
      <c r="AP126" s="79" t="b">
        <v>0</v>
      </c>
      <c r="AQ126" s="87" t="s">
        <v>536</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1</v>
      </c>
      <c r="BE126" s="78" t="str">
        <f>REPLACE(INDEX(GroupVertices[Group],MATCH(Edges[[#This Row],[Vertex 2]],GroupVertices[Vertex],0)),1,1,"")</f>
        <v>1</v>
      </c>
      <c r="BF126" s="48"/>
      <c r="BG126" s="49"/>
      <c r="BH126" s="48"/>
      <c r="BI126" s="49"/>
      <c r="BJ126" s="48"/>
      <c r="BK126" s="49"/>
      <c r="BL126" s="48"/>
      <c r="BM126" s="49"/>
      <c r="BN126" s="48"/>
    </row>
    <row r="127" spans="1:66" ht="15">
      <c r="A127" s="64" t="s">
        <v>223</v>
      </c>
      <c r="B127" s="64" t="s">
        <v>288</v>
      </c>
      <c r="C127" s="65" t="s">
        <v>1931</v>
      </c>
      <c r="D127" s="66">
        <v>3</v>
      </c>
      <c r="E127" s="67" t="s">
        <v>132</v>
      </c>
      <c r="F127" s="68">
        <v>32</v>
      </c>
      <c r="G127" s="65"/>
      <c r="H127" s="69"/>
      <c r="I127" s="70"/>
      <c r="J127" s="70"/>
      <c r="K127" s="34" t="s">
        <v>65</v>
      </c>
      <c r="L127" s="77">
        <v>127</v>
      </c>
      <c r="M127" s="77"/>
      <c r="N127" s="72"/>
      <c r="O127" s="79" t="s">
        <v>326</v>
      </c>
      <c r="P127" s="81">
        <v>43778.17637731481</v>
      </c>
      <c r="Q127" s="79" t="s">
        <v>341</v>
      </c>
      <c r="R127" s="79"/>
      <c r="S127" s="79"/>
      <c r="T127" s="79"/>
      <c r="U127" s="79"/>
      <c r="V127" s="82" t="s">
        <v>415</v>
      </c>
      <c r="W127" s="81">
        <v>43778.17637731481</v>
      </c>
      <c r="X127" s="85">
        <v>43778</v>
      </c>
      <c r="Y127" s="87" t="s">
        <v>451</v>
      </c>
      <c r="Z127" s="82" t="s">
        <v>494</v>
      </c>
      <c r="AA127" s="79"/>
      <c r="AB127" s="79"/>
      <c r="AC127" s="87" t="s">
        <v>537</v>
      </c>
      <c r="AD127" s="79"/>
      <c r="AE127" s="79" t="b">
        <v>0</v>
      </c>
      <c r="AF127" s="79">
        <v>0</v>
      </c>
      <c r="AG127" s="87" t="s">
        <v>578</v>
      </c>
      <c r="AH127" s="79" t="b">
        <v>0</v>
      </c>
      <c r="AI127" s="79" t="s">
        <v>592</v>
      </c>
      <c r="AJ127" s="79"/>
      <c r="AK127" s="87" t="s">
        <v>578</v>
      </c>
      <c r="AL127" s="79" t="b">
        <v>0</v>
      </c>
      <c r="AM127" s="79">
        <v>2</v>
      </c>
      <c r="AN127" s="87" t="s">
        <v>536</v>
      </c>
      <c r="AO127" s="79" t="s">
        <v>601</v>
      </c>
      <c r="AP127" s="79" t="b">
        <v>0</v>
      </c>
      <c r="AQ127" s="87" t="s">
        <v>536</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1</v>
      </c>
      <c r="BE127" s="78" t="str">
        <f>REPLACE(INDEX(GroupVertices[Group],MATCH(Edges[[#This Row],[Vertex 2]],GroupVertices[Vertex],0)),1,1,"")</f>
        <v>1</v>
      </c>
      <c r="BF127" s="48"/>
      <c r="BG127" s="49"/>
      <c r="BH127" s="48"/>
      <c r="BI127" s="49"/>
      <c r="BJ127" s="48"/>
      <c r="BK127" s="49"/>
      <c r="BL127" s="48"/>
      <c r="BM127" s="49"/>
      <c r="BN127" s="48"/>
    </row>
    <row r="128" spans="1:66" ht="15">
      <c r="A128" s="64" t="s">
        <v>224</v>
      </c>
      <c r="B128" s="64" t="s">
        <v>288</v>
      </c>
      <c r="C128" s="65" t="s">
        <v>1931</v>
      </c>
      <c r="D128" s="66">
        <v>3</v>
      </c>
      <c r="E128" s="67" t="s">
        <v>132</v>
      </c>
      <c r="F128" s="68">
        <v>32</v>
      </c>
      <c r="G128" s="65"/>
      <c r="H128" s="69"/>
      <c r="I128" s="70"/>
      <c r="J128" s="70"/>
      <c r="K128" s="34" t="s">
        <v>65</v>
      </c>
      <c r="L128" s="77">
        <v>128</v>
      </c>
      <c r="M128" s="77"/>
      <c r="N128" s="72"/>
      <c r="O128" s="79" t="s">
        <v>326</v>
      </c>
      <c r="P128" s="81">
        <v>43778.83238425926</v>
      </c>
      <c r="Q128" s="79" t="s">
        <v>341</v>
      </c>
      <c r="R128" s="79"/>
      <c r="S128" s="79"/>
      <c r="T128" s="79"/>
      <c r="U128" s="79"/>
      <c r="V128" s="82" t="s">
        <v>416</v>
      </c>
      <c r="W128" s="81">
        <v>43778.83238425926</v>
      </c>
      <c r="X128" s="85">
        <v>43778</v>
      </c>
      <c r="Y128" s="87" t="s">
        <v>452</v>
      </c>
      <c r="Z128" s="82" t="s">
        <v>495</v>
      </c>
      <c r="AA128" s="79"/>
      <c r="AB128" s="79"/>
      <c r="AC128" s="87" t="s">
        <v>538</v>
      </c>
      <c r="AD128" s="79"/>
      <c r="AE128" s="79" t="b">
        <v>0</v>
      </c>
      <c r="AF128" s="79">
        <v>0</v>
      </c>
      <c r="AG128" s="87" t="s">
        <v>578</v>
      </c>
      <c r="AH128" s="79" t="b">
        <v>0</v>
      </c>
      <c r="AI128" s="79" t="s">
        <v>592</v>
      </c>
      <c r="AJ128" s="79"/>
      <c r="AK128" s="87" t="s">
        <v>578</v>
      </c>
      <c r="AL128" s="79" t="b">
        <v>0</v>
      </c>
      <c r="AM128" s="79">
        <v>2</v>
      </c>
      <c r="AN128" s="87" t="s">
        <v>536</v>
      </c>
      <c r="AO128" s="79" t="s">
        <v>599</v>
      </c>
      <c r="AP128" s="79" t="b">
        <v>0</v>
      </c>
      <c r="AQ128" s="87" t="s">
        <v>536</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1</v>
      </c>
      <c r="BE128" s="78" t="str">
        <f>REPLACE(INDEX(GroupVertices[Group],MATCH(Edges[[#This Row],[Vertex 2]],GroupVertices[Vertex],0)),1,1,"")</f>
        <v>1</v>
      </c>
      <c r="BF128" s="48"/>
      <c r="BG128" s="49"/>
      <c r="BH128" s="48"/>
      <c r="BI128" s="49"/>
      <c r="BJ128" s="48"/>
      <c r="BK128" s="49"/>
      <c r="BL128" s="48"/>
      <c r="BM128" s="49"/>
      <c r="BN128" s="48"/>
    </row>
    <row r="129" spans="1:66" ht="15">
      <c r="A129" s="64" t="s">
        <v>223</v>
      </c>
      <c r="B129" s="64" t="s">
        <v>289</v>
      </c>
      <c r="C129" s="65" t="s">
        <v>1931</v>
      </c>
      <c r="D129" s="66">
        <v>3</v>
      </c>
      <c r="E129" s="67" t="s">
        <v>132</v>
      </c>
      <c r="F129" s="68">
        <v>32</v>
      </c>
      <c r="G129" s="65"/>
      <c r="H129" s="69"/>
      <c r="I129" s="70"/>
      <c r="J129" s="70"/>
      <c r="K129" s="34" t="s">
        <v>65</v>
      </c>
      <c r="L129" s="77">
        <v>129</v>
      </c>
      <c r="M129" s="77"/>
      <c r="N129" s="72"/>
      <c r="O129" s="79" t="s">
        <v>326</v>
      </c>
      <c r="P129" s="81">
        <v>43778.17637731481</v>
      </c>
      <c r="Q129" s="79" t="s">
        <v>341</v>
      </c>
      <c r="R129" s="79"/>
      <c r="S129" s="79"/>
      <c r="T129" s="79"/>
      <c r="U129" s="79"/>
      <c r="V129" s="82" t="s">
        <v>415</v>
      </c>
      <c r="W129" s="81">
        <v>43778.17637731481</v>
      </c>
      <c r="X129" s="85">
        <v>43778</v>
      </c>
      <c r="Y129" s="87" t="s">
        <v>451</v>
      </c>
      <c r="Z129" s="82" t="s">
        <v>494</v>
      </c>
      <c r="AA129" s="79"/>
      <c r="AB129" s="79"/>
      <c r="AC129" s="87" t="s">
        <v>537</v>
      </c>
      <c r="AD129" s="79"/>
      <c r="AE129" s="79" t="b">
        <v>0</v>
      </c>
      <c r="AF129" s="79">
        <v>0</v>
      </c>
      <c r="AG129" s="87" t="s">
        <v>578</v>
      </c>
      <c r="AH129" s="79" t="b">
        <v>0</v>
      </c>
      <c r="AI129" s="79" t="s">
        <v>592</v>
      </c>
      <c r="AJ129" s="79"/>
      <c r="AK129" s="87" t="s">
        <v>578</v>
      </c>
      <c r="AL129" s="79" t="b">
        <v>0</v>
      </c>
      <c r="AM129" s="79">
        <v>2</v>
      </c>
      <c r="AN129" s="87" t="s">
        <v>536</v>
      </c>
      <c r="AO129" s="79" t="s">
        <v>601</v>
      </c>
      <c r="AP129" s="79" t="b">
        <v>0</v>
      </c>
      <c r="AQ129" s="87" t="s">
        <v>536</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1</v>
      </c>
      <c r="BE129" s="78" t="str">
        <f>REPLACE(INDEX(GroupVertices[Group],MATCH(Edges[[#This Row],[Vertex 2]],GroupVertices[Vertex],0)),1,1,"")</f>
        <v>1</v>
      </c>
      <c r="BF129" s="48"/>
      <c r="BG129" s="49"/>
      <c r="BH129" s="48"/>
      <c r="BI129" s="49"/>
      <c r="BJ129" s="48"/>
      <c r="BK129" s="49"/>
      <c r="BL129" s="48"/>
      <c r="BM129" s="49"/>
      <c r="BN129" s="48"/>
    </row>
    <row r="130" spans="1:66" ht="15">
      <c r="A130" s="64" t="s">
        <v>224</v>
      </c>
      <c r="B130" s="64" t="s">
        <v>289</v>
      </c>
      <c r="C130" s="65" t="s">
        <v>1931</v>
      </c>
      <c r="D130" s="66">
        <v>3</v>
      </c>
      <c r="E130" s="67" t="s">
        <v>132</v>
      </c>
      <c r="F130" s="68">
        <v>32</v>
      </c>
      <c r="G130" s="65"/>
      <c r="H130" s="69"/>
      <c r="I130" s="70"/>
      <c r="J130" s="70"/>
      <c r="K130" s="34" t="s">
        <v>65</v>
      </c>
      <c r="L130" s="77">
        <v>130</v>
      </c>
      <c r="M130" s="77"/>
      <c r="N130" s="72"/>
      <c r="O130" s="79" t="s">
        <v>326</v>
      </c>
      <c r="P130" s="81">
        <v>43778.83238425926</v>
      </c>
      <c r="Q130" s="79" t="s">
        <v>341</v>
      </c>
      <c r="R130" s="79"/>
      <c r="S130" s="79"/>
      <c r="T130" s="79"/>
      <c r="U130" s="79"/>
      <c r="V130" s="82" t="s">
        <v>416</v>
      </c>
      <c r="W130" s="81">
        <v>43778.83238425926</v>
      </c>
      <c r="X130" s="85">
        <v>43778</v>
      </c>
      <c r="Y130" s="87" t="s">
        <v>452</v>
      </c>
      <c r="Z130" s="82" t="s">
        <v>495</v>
      </c>
      <c r="AA130" s="79"/>
      <c r="AB130" s="79"/>
      <c r="AC130" s="87" t="s">
        <v>538</v>
      </c>
      <c r="AD130" s="79"/>
      <c r="AE130" s="79" t="b">
        <v>0</v>
      </c>
      <c r="AF130" s="79">
        <v>0</v>
      </c>
      <c r="AG130" s="87" t="s">
        <v>578</v>
      </c>
      <c r="AH130" s="79" t="b">
        <v>0</v>
      </c>
      <c r="AI130" s="79" t="s">
        <v>592</v>
      </c>
      <c r="AJ130" s="79"/>
      <c r="AK130" s="87" t="s">
        <v>578</v>
      </c>
      <c r="AL130" s="79" t="b">
        <v>0</v>
      </c>
      <c r="AM130" s="79">
        <v>2</v>
      </c>
      <c r="AN130" s="87" t="s">
        <v>536</v>
      </c>
      <c r="AO130" s="79" t="s">
        <v>599</v>
      </c>
      <c r="AP130" s="79" t="b">
        <v>0</v>
      </c>
      <c r="AQ130" s="87" t="s">
        <v>536</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1</v>
      </c>
      <c r="BE130" s="78" t="str">
        <f>REPLACE(INDEX(GroupVertices[Group],MATCH(Edges[[#This Row],[Vertex 2]],GroupVertices[Vertex],0)),1,1,"")</f>
        <v>1</v>
      </c>
      <c r="BF130" s="48"/>
      <c r="BG130" s="49"/>
      <c r="BH130" s="48"/>
      <c r="BI130" s="49"/>
      <c r="BJ130" s="48"/>
      <c r="BK130" s="49"/>
      <c r="BL130" s="48"/>
      <c r="BM130" s="49"/>
      <c r="BN130" s="48"/>
    </row>
    <row r="131" spans="1:66" ht="15">
      <c r="A131" s="64" t="s">
        <v>223</v>
      </c>
      <c r="B131" s="64" t="s">
        <v>290</v>
      </c>
      <c r="C131" s="65" t="s">
        <v>1931</v>
      </c>
      <c r="D131" s="66">
        <v>3</v>
      </c>
      <c r="E131" s="67" t="s">
        <v>132</v>
      </c>
      <c r="F131" s="68">
        <v>32</v>
      </c>
      <c r="G131" s="65"/>
      <c r="H131" s="69"/>
      <c r="I131" s="70"/>
      <c r="J131" s="70"/>
      <c r="K131" s="34" t="s">
        <v>65</v>
      </c>
      <c r="L131" s="77">
        <v>131</v>
      </c>
      <c r="M131" s="77"/>
      <c r="N131" s="72"/>
      <c r="O131" s="79" t="s">
        <v>326</v>
      </c>
      <c r="P131" s="81">
        <v>43778.17637731481</v>
      </c>
      <c r="Q131" s="79" t="s">
        <v>341</v>
      </c>
      <c r="R131" s="79"/>
      <c r="S131" s="79"/>
      <c r="T131" s="79"/>
      <c r="U131" s="79"/>
      <c r="V131" s="82" t="s">
        <v>415</v>
      </c>
      <c r="W131" s="81">
        <v>43778.17637731481</v>
      </c>
      <c r="X131" s="85">
        <v>43778</v>
      </c>
      <c r="Y131" s="87" t="s">
        <v>451</v>
      </c>
      <c r="Z131" s="82" t="s">
        <v>494</v>
      </c>
      <c r="AA131" s="79"/>
      <c r="AB131" s="79"/>
      <c r="AC131" s="87" t="s">
        <v>537</v>
      </c>
      <c r="AD131" s="79"/>
      <c r="AE131" s="79" t="b">
        <v>0</v>
      </c>
      <c r="AF131" s="79">
        <v>0</v>
      </c>
      <c r="AG131" s="87" t="s">
        <v>578</v>
      </c>
      <c r="AH131" s="79" t="b">
        <v>0</v>
      </c>
      <c r="AI131" s="79" t="s">
        <v>592</v>
      </c>
      <c r="AJ131" s="79"/>
      <c r="AK131" s="87" t="s">
        <v>578</v>
      </c>
      <c r="AL131" s="79" t="b">
        <v>0</v>
      </c>
      <c r="AM131" s="79">
        <v>2</v>
      </c>
      <c r="AN131" s="87" t="s">
        <v>536</v>
      </c>
      <c r="AO131" s="79" t="s">
        <v>601</v>
      </c>
      <c r="AP131" s="79" t="b">
        <v>0</v>
      </c>
      <c r="AQ131" s="87" t="s">
        <v>536</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1</v>
      </c>
      <c r="BE131" s="78" t="str">
        <f>REPLACE(INDEX(GroupVertices[Group],MATCH(Edges[[#This Row],[Vertex 2]],GroupVertices[Vertex],0)),1,1,"")</f>
        <v>1</v>
      </c>
      <c r="BF131" s="48"/>
      <c r="BG131" s="49"/>
      <c r="BH131" s="48"/>
      <c r="BI131" s="49"/>
      <c r="BJ131" s="48"/>
      <c r="BK131" s="49"/>
      <c r="BL131" s="48"/>
      <c r="BM131" s="49"/>
      <c r="BN131" s="48"/>
    </row>
    <row r="132" spans="1:66" ht="15">
      <c r="A132" s="64" t="s">
        <v>224</v>
      </c>
      <c r="B132" s="64" t="s">
        <v>290</v>
      </c>
      <c r="C132" s="65" t="s">
        <v>1931</v>
      </c>
      <c r="D132" s="66">
        <v>3</v>
      </c>
      <c r="E132" s="67" t="s">
        <v>132</v>
      </c>
      <c r="F132" s="68">
        <v>32</v>
      </c>
      <c r="G132" s="65"/>
      <c r="H132" s="69"/>
      <c r="I132" s="70"/>
      <c r="J132" s="70"/>
      <c r="K132" s="34" t="s">
        <v>65</v>
      </c>
      <c r="L132" s="77">
        <v>132</v>
      </c>
      <c r="M132" s="77"/>
      <c r="N132" s="72"/>
      <c r="O132" s="79" t="s">
        <v>326</v>
      </c>
      <c r="P132" s="81">
        <v>43778.83238425926</v>
      </c>
      <c r="Q132" s="79" t="s">
        <v>341</v>
      </c>
      <c r="R132" s="79"/>
      <c r="S132" s="79"/>
      <c r="T132" s="79"/>
      <c r="U132" s="79"/>
      <c r="V132" s="82" t="s">
        <v>416</v>
      </c>
      <c r="W132" s="81">
        <v>43778.83238425926</v>
      </c>
      <c r="X132" s="85">
        <v>43778</v>
      </c>
      <c r="Y132" s="87" t="s">
        <v>452</v>
      </c>
      <c r="Z132" s="82" t="s">
        <v>495</v>
      </c>
      <c r="AA132" s="79"/>
      <c r="AB132" s="79"/>
      <c r="AC132" s="87" t="s">
        <v>538</v>
      </c>
      <c r="AD132" s="79"/>
      <c r="AE132" s="79" t="b">
        <v>0</v>
      </c>
      <c r="AF132" s="79">
        <v>0</v>
      </c>
      <c r="AG132" s="87" t="s">
        <v>578</v>
      </c>
      <c r="AH132" s="79" t="b">
        <v>0</v>
      </c>
      <c r="AI132" s="79" t="s">
        <v>592</v>
      </c>
      <c r="AJ132" s="79"/>
      <c r="AK132" s="87" t="s">
        <v>578</v>
      </c>
      <c r="AL132" s="79" t="b">
        <v>0</v>
      </c>
      <c r="AM132" s="79">
        <v>2</v>
      </c>
      <c r="AN132" s="87" t="s">
        <v>536</v>
      </c>
      <c r="AO132" s="79" t="s">
        <v>599</v>
      </c>
      <c r="AP132" s="79" t="b">
        <v>0</v>
      </c>
      <c r="AQ132" s="87" t="s">
        <v>536</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1</v>
      </c>
      <c r="BE132" s="78" t="str">
        <f>REPLACE(INDEX(GroupVertices[Group],MATCH(Edges[[#This Row],[Vertex 2]],GroupVertices[Vertex],0)),1,1,"")</f>
        <v>1</v>
      </c>
      <c r="BF132" s="48"/>
      <c r="BG132" s="49"/>
      <c r="BH132" s="48"/>
      <c r="BI132" s="49"/>
      <c r="BJ132" s="48"/>
      <c r="BK132" s="49"/>
      <c r="BL132" s="48"/>
      <c r="BM132" s="49"/>
      <c r="BN132" s="48"/>
    </row>
    <row r="133" spans="1:66" ht="15">
      <c r="A133" s="64" t="s">
        <v>223</v>
      </c>
      <c r="B133" s="64" t="s">
        <v>291</v>
      </c>
      <c r="C133" s="65" t="s">
        <v>1931</v>
      </c>
      <c r="D133" s="66">
        <v>3</v>
      </c>
      <c r="E133" s="67" t="s">
        <v>132</v>
      </c>
      <c r="F133" s="68">
        <v>32</v>
      </c>
      <c r="G133" s="65"/>
      <c r="H133" s="69"/>
      <c r="I133" s="70"/>
      <c r="J133" s="70"/>
      <c r="K133" s="34" t="s">
        <v>65</v>
      </c>
      <c r="L133" s="77">
        <v>133</v>
      </c>
      <c r="M133" s="77"/>
      <c r="N133" s="72"/>
      <c r="O133" s="79" t="s">
        <v>326</v>
      </c>
      <c r="P133" s="81">
        <v>43778.17637731481</v>
      </c>
      <c r="Q133" s="79" t="s">
        <v>341</v>
      </c>
      <c r="R133" s="79"/>
      <c r="S133" s="79"/>
      <c r="T133" s="79"/>
      <c r="U133" s="79"/>
      <c r="V133" s="82" t="s">
        <v>415</v>
      </c>
      <c r="W133" s="81">
        <v>43778.17637731481</v>
      </c>
      <c r="X133" s="85">
        <v>43778</v>
      </c>
      <c r="Y133" s="87" t="s">
        <v>451</v>
      </c>
      <c r="Z133" s="82" t="s">
        <v>494</v>
      </c>
      <c r="AA133" s="79"/>
      <c r="AB133" s="79"/>
      <c r="AC133" s="87" t="s">
        <v>537</v>
      </c>
      <c r="AD133" s="79"/>
      <c r="AE133" s="79" t="b">
        <v>0</v>
      </c>
      <c r="AF133" s="79">
        <v>0</v>
      </c>
      <c r="AG133" s="87" t="s">
        <v>578</v>
      </c>
      <c r="AH133" s="79" t="b">
        <v>0</v>
      </c>
      <c r="AI133" s="79" t="s">
        <v>592</v>
      </c>
      <c r="AJ133" s="79"/>
      <c r="AK133" s="87" t="s">
        <v>578</v>
      </c>
      <c r="AL133" s="79" t="b">
        <v>0</v>
      </c>
      <c r="AM133" s="79">
        <v>2</v>
      </c>
      <c r="AN133" s="87" t="s">
        <v>536</v>
      </c>
      <c r="AO133" s="79" t="s">
        <v>601</v>
      </c>
      <c r="AP133" s="79" t="b">
        <v>0</v>
      </c>
      <c r="AQ133" s="87" t="s">
        <v>536</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1</v>
      </c>
      <c r="BE133" s="78" t="str">
        <f>REPLACE(INDEX(GroupVertices[Group],MATCH(Edges[[#This Row],[Vertex 2]],GroupVertices[Vertex],0)),1,1,"")</f>
        <v>1</v>
      </c>
      <c r="BF133" s="48"/>
      <c r="BG133" s="49"/>
      <c r="BH133" s="48"/>
      <c r="BI133" s="49"/>
      <c r="BJ133" s="48"/>
      <c r="BK133" s="49"/>
      <c r="BL133" s="48"/>
      <c r="BM133" s="49"/>
      <c r="BN133" s="48"/>
    </row>
    <row r="134" spans="1:66" ht="15">
      <c r="A134" s="64" t="s">
        <v>224</v>
      </c>
      <c r="B134" s="64" t="s">
        <v>291</v>
      </c>
      <c r="C134" s="65" t="s">
        <v>1931</v>
      </c>
      <c r="D134" s="66">
        <v>3</v>
      </c>
      <c r="E134" s="67" t="s">
        <v>132</v>
      </c>
      <c r="F134" s="68">
        <v>32</v>
      </c>
      <c r="G134" s="65"/>
      <c r="H134" s="69"/>
      <c r="I134" s="70"/>
      <c r="J134" s="70"/>
      <c r="K134" s="34" t="s">
        <v>65</v>
      </c>
      <c r="L134" s="77">
        <v>134</v>
      </c>
      <c r="M134" s="77"/>
      <c r="N134" s="72"/>
      <c r="O134" s="79" t="s">
        <v>326</v>
      </c>
      <c r="P134" s="81">
        <v>43778.83238425926</v>
      </c>
      <c r="Q134" s="79" t="s">
        <v>341</v>
      </c>
      <c r="R134" s="79"/>
      <c r="S134" s="79"/>
      <c r="T134" s="79"/>
      <c r="U134" s="79"/>
      <c r="V134" s="82" t="s">
        <v>416</v>
      </c>
      <c r="W134" s="81">
        <v>43778.83238425926</v>
      </c>
      <c r="X134" s="85">
        <v>43778</v>
      </c>
      <c r="Y134" s="87" t="s">
        <v>452</v>
      </c>
      <c r="Z134" s="82" t="s">
        <v>495</v>
      </c>
      <c r="AA134" s="79"/>
      <c r="AB134" s="79"/>
      <c r="AC134" s="87" t="s">
        <v>538</v>
      </c>
      <c r="AD134" s="79"/>
      <c r="AE134" s="79" t="b">
        <v>0</v>
      </c>
      <c r="AF134" s="79">
        <v>0</v>
      </c>
      <c r="AG134" s="87" t="s">
        <v>578</v>
      </c>
      <c r="AH134" s="79" t="b">
        <v>0</v>
      </c>
      <c r="AI134" s="79" t="s">
        <v>592</v>
      </c>
      <c r="AJ134" s="79"/>
      <c r="AK134" s="87" t="s">
        <v>578</v>
      </c>
      <c r="AL134" s="79" t="b">
        <v>0</v>
      </c>
      <c r="AM134" s="79">
        <v>2</v>
      </c>
      <c r="AN134" s="87" t="s">
        <v>536</v>
      </c>
      <c r="AO134" s="79" t="s">
        <v>599</v>
      </c>
      <c r="AP134" s="79" t="b">
        <v>0</v>
      </c>
      <c r="AQ134" s="87" t="s">
        <v>536</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1</v>
      </c>
      <c r="BE134" s="78" t="str">
        <f>REPLACE(INDEX(GroupVertices[Group],MATCH(Edges[[#This Row],[Vertex 2]],GroupVertices[Vertex],0)),1,1,"")</f>
        <v>1</v>
      </c>
      <c r="BF134" s="48"/>
      <c r="BG134" s="49"/>
      <c r="BH134" s="48"/>
      <c r="BI134" s="49"/>
      <c r="BJ134" s="48"/>
      <c r="BK134" s="49"/>
      <c r="BL134" s="48"/>
      <c r="BM134" s="49"/>
      <c r="BN134" s="48"/>
    </row>
    <row r="135" spans="1:66" ht="15">
      <c r="A135" s="64" t="s">
        <v>223</v>
      </c>
      <c r="B135" s="64" t="s">
        <v>292</v>
      </c>
      <c r="C135" s="65" t="s">
        <v>1931</v>
      </c>
      <c r="D135" s="66">
        <v>3</v>
      </c>
      <c r="E135" s="67" t="s">
        <v>132</v>
      </c>
      <c r="F135" s="68">
        <v>32</v>
      </c>
      <c r="G135" s="65"/>
      <c r="H135" s="69"/>
      <c r="I135" s="70"/>
      <c r="J135" s="70"/>
      <c r="K135" s="34" t="s">
        <v>65</v>
      </c>
      <c r="L135" s="77">
        <v>135</v>
      </c>
      <c r="M135" s="77"/>
      <c r="N135" s="72"/>
      <c r="O135" s="79" t="s">
        <v>326</v>
      </c>
      <c r="P135" s="81">
        <v>43778.17637731481</v>
      </c>
      <c r="Q135" s="79" t="s">
        <v>341</v>
      </c>
      <c r="R135" s="79"/>
      <c r="S135" s="79"/>
      <c r="T135" s="79"/>
      <c r="U135" s="79"/>
      <c r="V135" s="82" t="s">
        <v>415</v>
      </c>
      <c r="W135" s="81">
        <v>43778.17637731481</v>
      </c>
      <c r="X135" s="85">
        <v>43778</v>
      </c>
      <c r="Y135" s="87" t="s">
        <v>451</v>
      </c>
      <c r="Z135" s="82" t="s">
        <v>494</v>
      </c>
      <c r="AA135" s="79"/>
      <c r="AB135" s="79"/>
      <c r="AC135" s="87" t="s">
        <v>537</v>
      </c>
      <c r="AD135" s="79"/>
      <c r="AE135" s="79" t="b">
        <v>0</v>
      </c>
      <c r="AF135" s="79">
        <v>0</v>
      </c>
      <c r="AG135" s="87" t="s">
        <v>578</v>
      </c>
      <c r="AH135" s="79" t="b">
        <v>0</v>
      </c>
      <c r="AI135" s="79" t="s">
        <v>592</v>
      </c>
      <c r="AJ135" s="79"/>
      <c r="AK135" s="87" t="s">
        <v>578</v>
      </c>
      <c r="AL135" s="79" t="b">
        <v>0</v>
      </c>
      <c r="AM135" s="79">
        <v>2</v>
      </c>
      <c r="AN135" s="87" t="s">
        <v>536</v>
      </c>
      <c r="AO135" s="79" t="s">
        <v>601</v>
      </c>
      <c r="AP135" s="79" t="b">
        <v>0</v>
      </c>
      <c r="AQ135" s="87" t="s">
        <v>536</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1</v>
      </c>
      <c r="BE135" s="78" t="str">
        <f>REPLACE(INDEX(GroupVertices[Group],MATCH(Edges[[#This Row],[Vertex 2]],GroupVertices[Vertex],0)),1,1,"")</f>
        <v>1</v>
      </c>
      <c r="BF135" s="48"/>
      <c r="BG135" s="49"/>
      <c r="BH135" s="48"/>
      <c r="BI135" s="49"/>
      <c r="BJ135" s="48"/>
      <c r="BK135" s="49"/>
      <c r="BL135" s="48"/>
      <c r="BM135" s="49"/>
      <c r="BN135" s="48"/>
    </row>
    <row r="136" spans="1:66" ht="15">
      <c r="A136" s="64" t="s">
        <v>224</v>
      </c>
      <c r="B136" s="64" t="s">
        <v>292</v>
      </c>
      <c r="C136" s="65" t="s">
        <v>1931</v>
      </c>
      <c r="D136" s="66">
        <v>3</v>
      </c>
      <c r="E136" s="67" t="s">
        <v>132</v>
      </c>
      <c r="F136" s="68">
        <v>32</v>
      </c>
      <c r="G136" s="65"/>
      <c r="H136" s="69"/>
      <c r="I136" s="70"/>
      <c r="J136" s="70"/>
      <c r="K136" s="34" t="s">
        <v>65</v>
      </c>
      <c r="L136" s="77">
        <v>136</v>
      </c>
      <c r="M136" s="77"/>
      <c r="N136" s="72"/>
      <c r="O136" s="79" t="s">
        <v>326</v>
      </c>
      <c r="P136" s="81">
        <v>43778.83238425926</v>
      </c>
      <c r="Q136" s="79" t="s">
        <v>341</v>
      </c>
      <c r="R136" s="79"/>
      <c r="S136" s="79"/>
      <c r="T136" s="79"/>
      <c r="U136" s="79"/>
      <c r="V136" s="82" t="s">
        <v>416</v>
      </c>
      <c r="W136" s="81">
        <v>43778.83238425926</v>
      </c>
      <c r="X136" s="85">
        <v>43778</v>
      </c>
      <c r="Y136" s="87" t="s">
        <v>452</v>
      </c>
      <c r="Z136" s="82" t="s">
        <v>495</v>
      </c>
      <c r="AA136" s="79"/>
      <c r="AB136" s="79"/>
      <c r="AC136" s="87" t="s">
        <v>538</v>
      </c>
      <c r="AD136" s="79"/>
      <c r="AE136" s="79" t="b">
        <v>0</v>
      </c>
      <c r="AF136" s="79">
        <v>0</v>
      </c>
      <c r="AG136" s="87" t="s">
        <v>578</v>
      </c>
      <c r="AH136" s="79" t="b">
        <v>0</v>
      </c>
      <c r="AI136" s="79" t="s">
        <v>592</v>
      </c>
      <c r="AJ136" s="79"/>
      <c r="AK136" s="87" t="s">
        <v>578</v>
      </c>
      <c r="AL136" s="79" t="b">
        <v>0</v>
      </c>
      <c r="AM136" s="79">
        <v>2</v>
      </c>
      <c r="AN136" s="87" t="s">
        <v>536</v>
      </c>
      <c r="AO136" s="79" t="s">
        <v>599</v>
      </c>
      <c r="AP136" s="79" t="b">
        <v>0</v>
      </c>
      <c r="AQ136" s="87" t="s">
        <v>536</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1</v>
      </c>
      <c r="BE136" s="78" t="str">
        <f>REPLACE(INDEX(GroupVertices[Group],MATCH(Edges[[#This Row],[Vertex 2]],GroupVertices[Vertex],0)),1,1,"")</f>
        <v>1</v>
      </c>
      <c r="BF136" s="48"/>
      <c r="BG136" s="49"/>
      <c r="BH136" s="48"/>
      <c r="BI136" s="49"/>
      <c r="BJ136" s="48"/>
      <c r="BK136" s="49"/>
      <c r="BL136" s="48"/>
      <c r="BM136" s="49"/>
      <c r="BN136" s="48"/>
    </row>
    <row r="137" spans="1:66" ht="15">
      <c r="A137" s="64" t="s">
        <v>223</v>
      </c>
      <c r="B137" s="64" t="s">
        <v>262</v>
      </c>
      <c r="C137" s="65" t="s">
        <v>1931</v>
      </c>
      <c r="D137" s="66">
        <v>3</v>
      </c>
      <c r="E137" s="67" t="s">
        <v>132</v>
      </c>
      <c r="F137" s="68">
        <v>32</v>
      </c>
      <c r="G137" s="65"/>
      <c r="H137" s="69"/>
      <c r="I137" s="70"/>
      <c r="J137" s="70"/>
      <c r="K137" s="34" t="s">
        <v>65</v>
      </c>
      <c r="L137" s="77">
        <v>137</v>
      </c>
      <c r="M137" s="77"/>
      <c r="N137" s="72"/>
      <c r="O137" s="79" t="s">
        <v>326</v>
      </c>
      <c r="P137" s="81">
        <v>43778.17637731481</v>
      </c>
      <c r="Q137" s="79" t="s">
        <v>341</v>
      </c>
      <c r="R137" s="79"/>
      <c r="S137" s="79"/>
      <c r="T137" s="79"/>
      <c r="U137" s="79"/>
      <c r="V137" s="82" t="s">
        <v>415</v>
      </c>
      <c r="W137" s="81">
        <v>43778.17637731481</v>
      </c>
      <c r="X137" s="85">
        <v>43778</v>
      </c>
      <c r="Y137" s="87" t="s">
        <v>451</v>
      </c>
      <c r="Z137" s="82" t="s">
        <v>494</v>
      </c>
      <c r="AA137" s="79"/>
      <c r="AB137" s="79"/>
      <c r="AC137" s="87" t="s">
        <v>537</v>
      </c>
      <c r="AD137" s="79"/>
      <c r="AE137" s="79" t="b">
        <v>0</v>
      </c>
      <c r="AF137" s="79">
        <v>0</v>
      </c>
      <c r="AG137" s="87" t="s">
        <v>578</v>
      </c>
      <c r="AH137" s="79" t="b">
        <v>0</v>
      </c>
      <c r="AI137" s="79" t="s">
        <v>592</v>
      </c>
      <c r="AJ137" s="79"/>
      <c r="AK137" s="87" t="s">
        <v>578</v>
      </c>
      <c r="AL137" s="79" t="b">
        <v>0</v>
      </c>
      <c r="AM137" s="79">
        <v>2</v>
      </c>
      <c r="AN137" s="87" t="s">
        <v>536</v>
      </c>
      <c r="AO137" s="79" t="s">
        <v>601</v>
      </c>
      <c r="AP137" s="79" t="b">
        <v>0</v>
      </c>
      <c r="AQ137" s="87" t="s">
        <v>536</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1</v>
      </c>
      <c r="BE137" s="78" t="str">
        <f>REPLACE(INDEX(GroupVertices[Group],MATCH(Edges[[#This Row],[Vertex 2]],GroupVertices[Vertex],0)),1,1,"")</f>
        <v>8</v>
      </c>
      <c r="BF137" s="48"/>
      <c r="BG137" s="49"/>
      <c r="BH137" s="48"/>
      <c r="BI137" s="49"/>
      <c r="BJ137" s="48"/>
      <c r="BK137" s="49"/>
      <c r="BL137" s="48"/>
      <c r="BM137" s="49"/>
      <c r="BN137" s="48"/>
    </row>
    <row r="138" spans="1:66" ht="15">
      <c r="A138" s="64" t="s">
        <v>223</v>
      </c>
      <c r="B138" s="64" t="s">
        <v>293</v>
      </c>
      <c r="C138" s="65" t="s">
        <v>1931</v>
      </c>
      <c r="D138" s="66">
        <v>3</v>
      </c>
      <c r="E138" s="67" t="s">
        <v>132</v>
      </c>
      <c r="F138" s="68">
        <v>32</v>
      </c>
      <c r="G138" s="65"/>
      <c r="H138" s="69"/>
      <c r="I138" s="70"/>
      <c r="J138" s="70"/>
      <c r="K138" s="34" t="s">
        <v>65</v>
      </c>
      <c r="L138" s="77">
        <v>138</v>
      </c>
      <c r="M138" s="77"/>
      <c r="N138" s="72"/>
      <c r="O138" s="79" t="s">
        <v>326</v>
      </c>
      <c r="P138" s="81">
        <v>43778.17637731481</v>
      </c>
      <c r="Q138" s="79" t="s">
        <v>341</v>
      </c>
      <c r="R138" s="79"/>
      <c r="S138" s="79"/>
      <c r="T138" s="79"/>
      <c r="U138" s="79"/>
      <c r="V138" s="82" t="s">
        <v>415</v>
      </c>
      <c r="W138" s="81">
        <v>43778.17637731481</v>
      </c>
      <c r="X138" s="85">
        <v>43778</v>
      </c>
      <c r="Y138" s="87" t="s">
        <v>451</v>
      </c>
      <c r="Z138" s="82" t="s">
        <v>494</v>
      </c>
      <c r="AA138" s="79"/>
      <c r="AB138" s="79"/>
      <c r="AC138" s="87" t="s">
        <v>537</v>
      </c>
      <c r="AD138" s="79"/>
      <c r="AE138" s="79" t="b">
        <v>0</v>
      </c>
      <c r="AF138" s="79">
        <v>0</v>
      </c>
      <c r="AG138" s="87" t="s">
        <v>578</v>
      </c>
      <c r="AH138" s="79" t="b">
        <v>0</v>
      </c>
      <c r="AI138" s="79" t="s">
        <v>592</v>
      </c>
      <c r="AJ138" s="79"/>
      <c r="AK138" s="87" t="s">
        <v>578</v>
      </c>
      <c r="AL138" s="79" t="b">
        <v>0</v>
      </c>
      <c r="AM138" s="79">
        <v>2</v>
      </c>
      <c r="AN138" s="87" t="s">
        <v>536</v>
      </c>
      <c r="AO138" s="79" t="s">
        <v>601</v>
      </c>
      <c r="AP138" s="79" t="b">
        <v>0</v>
      </c>
      <c r="AQ138" s="87" t="s">
        <v>536</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1</v>
      </c>
      <c r="BE138" s="78" t="str">
        <f>REPLACE(INDEX(GroupVertices[Group],MATCH(Edges[[#This Row],[Vertex 2]],GroupVertices[Vertex],0)),1,1,"")</f>
        <v>1</v>
      </c>
      <c r="BF138" s="48"/>
      <c r="BG138" s="49"/>
      <c r="BH138" s="48"/>
      <c r="BI138" s="49"/>
      <c r="BJ138" s="48"/>
      <c r="BK138" s="49"/>
      <c r="BL138" s="48"/>
      <c r="BM138" s="49"/>
      <c r="BN138" s="48"/>
    </row>
    <row r="139" spans="1:66" ht="15">
      <c r="A139" s="64" t="s">
        <v>223</v>
      </c>
      <c r="B139" s="64" t="s">
        <v>294</v>
      </c>
      <c r="C139" s="65" t="s">
        <v>1931</v>
      </c>
      <c r="D139" s="66">
        <v>3</v>
      </c>
      <c r="E139" s="67" t="s">
        <v>132</v>
      </c>
      <c r="F139" s="68">
        <v>32</v>
      </c>
      <c r="G139" s="65"/>
      <c r="H139" s="69"/>
      <c r="I139" s="70"/>
      <c r="J139" s="70"/>
      <c r="K139" s="34" t="s">
        <v>65</v>
      </c>
      <c r="L139" s="77">
        <v>139</v>
      </c>
      <c r="M139" s="77"/>
      <c r="N139" s="72"/>
      <c r="O139" s="79" t="s">
        <v>326</v>
      </c>
      <c r="P139" s="81">
        <v>43778.17637731481</v>
      </c>
      <c r="Q139" s="79" t="s">
        <v>341</v>
      </c>
      <c r="R139" s="79"/>
      <c r="S139" s="79"/>
      <c r="T139" s="79"/>
      <c r="U139" s="79"/>
      <c r="V139" s="82" t="s">
        <v>415</v>
      </c>
      <c r="W139" s="81">
        <v>43778.17637731481</v>
      </c>
      <c r="X139" s="85">
        <v>43778</v>
      </c>
      <c r="Y139" s="87" t="s">
        <v>451</v>
      </c>
      <c r="Z139" s="82" t="s">
        <v>494</v>
      </c>
      <c r="AA139" s="79"/>
      <c r="AB139" s="79"/>
      <c r="AC139" s="87" t="s">
        <v>537</v>
      </c>
      <c r="AD139" s="79"/>
      <c r="AE139" s="79" t="b">
        <v>0</v>
      </c>
      <c r="AF139" s="79">
        <v>0</v>
      </c>
      <c r="AG139" s="87" t="s">
        <v>578</v>
      </c>
      <c r="AH139" s="79" t="b">
        <v>0</v>
      </c>
      <c r="AI139" s="79" t="s">
        <v>592</v>
      </c>
      <c r="AJ139" s="79"/>
      <c r="AK139" s="87" t="s">
        <v>578</v>
      </c>
      <c r="AL139" s="79" t="b">
        <v>0</v>
      </c>
      <c r="AM139" s="79">
        <v>2</v>
      </c>
      <c r="AN139" s="87" t="s">
        <v>536</v>
      </c>
      <c r="AO139" s="79" t="s">
        <v>601</v>
      </c>
      <c r="AP139" s="79" t="b">
        <v>0</v>
      </c>
      <c r="AQ139" s="87" t="s">
        <v>536</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1</v>
      </c>
      <c r="BE139" s="78" t="str">
        <f>REPLACE(INDEX(GroupVertices[Group],MATCH(Edges[[#This Row],[Vertex 2]],GroupVertices[Vertex],0)),1,1,"")</f>
        <v>1</v>
      </c>
      <c r="BF139" s="48"/>
      <c r="BG139" s="49"/>
      <c r="BH139" s="48"/>
      <c r="BI139" s="49"/>
      <c r="BJ139" s="48"/>
      <c r="BK139" s="49"/>
      <c r="BL139" s="48"/>
      <c r="BM139" s="49"/>
      <c r="BN139" s="48"/>
    </row>
    <row r="140" spans="1:66" ht="15">
      <c r="A140" s="64" t="s">
        <v>223</v>
      </c>
      <c r="B140" s="64" t="s">
        <v>295</v>
      </c>
      <c r="C140" s="65" t="s">
        <v>1931</v>
      </c>
      <c r="D140" s="66">
        <v>3</v>
      </c>
      <c r="E140" s="67" t="s">
        <v>132</v>
      </c>
      <c r="F140" s="68">
        <v>32</v>
      </c>
      <c r="G140" s="65"/>
      <c r="H140" s="69"/>
      <c r="I140" s="70"/>
      <c r="J140" s="70"/>
      <c r="K140" s="34" t="s">
        <v>65</v>
      </c>
      <c r="L140" s="77">
        <v>140</v>
      </c>
      <c r="M140" s="77"/>
      <c r="N140" s="72"/>
      <c r="O140" s="79" t="s">
        <v>326</v>
      </c>
      <c r="P140" s="81">
        <v>43778.17637731481</v>
      </c>
      <c r="Q140" s="79" t="s">
        <v>341</v>
      </c>
      <c r="R140" s="79"/>
      <c r="S140" s="79"/>
      <c r="T140" s="79"/>
      <c r="U140" s="79"/>
      <c r="V140" s="82" t="s">
        <v>415</v>
      </c>
      <c r="W140" s="81">
        <v>43778.17637731481</v>
      </c>
      <c r="X140" s="85">
        <v>43778</v>
      </c>
      <c r="Y140" s="87" t="s">
        <v>451</v>
      </c>
      <c r="Z140" s="82" t="s">
        <v>494</v>
      </c>
      <c r="AA140" s="79"/>
      <c r="AB140" s="79"/>
      <c r="AC140" s="87" t="s">
        <v>537</v>
      </c>
      <c r="AD140" s="79"/>
      <c r="AE140" s="79" t="b">
        <v>0</v>
      </c>
      <c r="AF140" s="79">
        <v>0</v>
      </c>
      <c r="AG140" s="87" t="s">
        <v>578</v>
      </c>
      <c r="AH140" s="79" t="b">
        <v>0</v>
      </c>
      <c r="AI140" s="79" t="s">
        <v>592</v>
      </c>
      <c r="AJ140" s="79"/>
      <c r="AK140" s="87" t="s">
        <v>578</v>
      </c>
      <c r="AL140" s="79" t="b">
        <v>0</v>
      </c>
      <c r="AM140" s="79">
        <v>2</v>
      </c>
      <c r="AN140" s="87" t="s">
        <v>536</v>
      </c>
      <c r="AO140" s="79" t="s">
        <v>601</v>
      </c>
      <c r="AP140" s="79" t="b">
        <v>0</v>
      </c>
      <c r="AQ140" s="87" t="s">
        <v>536</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1</v>
      </c>
      <c r="BE140" s="78" t="str">
        <f>REPLACE(INDEX(GroupVertices[Group],MATCH(Edges[[#This Row],[Vertex 2]],GroupVertices[Vertex],0)),1,1,"")</f>
        <v>1</v>
      </c>
      <c r="BF140" s="48"/>
      <c r="BG140" s="49"/>
      <c r="BH140" s="48"/>
      <c r="BI140" s="49"/>
      <c r="BJ140" s="48"/>
      <c r="BK140" s="49"/>
      <c r="BL140" s="48"/>
      <c r="BM140" s="49"/>
      <c r="BN140" s="48"/>
    </row>
    <row r="141" spans="1:66" ht="15">
      <c r="A141" s="64" t="s">
        <v>223</v>
      </c>
      <c r="B141" s="64" t="s">
        <v>296</v>
      </c>
      <c r="C141" s="65" t="s">
        <v>1931</v>
      </c>
      <c r="D141" s="66">
        <v>3</v>
      </c>
      <c r="E141" s="67" t="s">
        <v>132</v>
      </c>
      <c r="F141" s="68">
        <v>32</v>
      </c>
      <c r="G141" s="65"/>
      <c r="H141" s="69"/>
      <c r="I141" s="70"/>
      <c r="J141" s="70"/>
      <c r="K141" s="34" t="s">
        <v>65</v>
      </c>
      <c r="L141" s="77">
        <v>141</v>
      </c>
      <c r="M141" s="77"/>
      <c r="N141" s="72"/>
      <c r="O141" s="79" t="s">
        <v>326</v>
      </c>
      <c r="P141" s="81">
        <v>43778.17637731481</v>
      </c>
      <c r="Q141" s="79" t="s">
        <v>341</v>
      </c>
      <c r="R141" s="79"/>
      <c r="S141" s="79"/>
      <c r="T141" s="79"/>
      <c r="U141" s="79"/>
      <c r="V141" s="82" t="s">
        <v>415</v>
      </c>
      <c r="W141" s="81">
        <v>43778.17637731481</v>
      </c>
      <c r="X141" s="85">
        <v>43778</v>
      </c>
      <c r="Y141" s="87" t="s">
        <v>451</v>
      </c>
      <c r="Z141" s="82" t="s">
        <v>494</v>
      </c>
      <c r="AA141" s="79"/>
      <c r="AB141" s="79"/>
      <c r="AC141" s="87" t="s">
        <v>537</v>
      </c>
      <c r="AD141" s="79"/>
      <c r="AE141" s="79" t="b">
        <v>0</v>
      </c>
      <c r="AF141" s="79">
        <v>0</v>
      </c>
      <c r="AG141" s="87" t="s">
        <v>578</v>
      </c>
      <c r="AH141" s="79" t="b">
        <v>0</v>
      </c>
      <c r="AI141" s="79" t="s">
        <v>592</v>
      </c>
      <c r="AJ141" s="79"/>
      <c r="AK141" s="87" t="s">
        <v>578</v>
      </c>
      <c r="AL141" s="79" t="b">
        <v>0</v>
      </c>
      <c r="AM141" s="79">
        <v>2</v>
      </c>
      <c r="AN141" s="87" t="s">
        <v>536</v>
      </c>
      <c r="AO141" s="79" t="s">
        <v>601</v>
      </c>
      <c r="AP141" s="79" t="b">
        <v>0</v>
      </c>
      <c r="AQ141" s="87" t="s">
        <v>536</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1</v>
      </c>
      <c r="BE141" s="78" t="str">
        <f>REPLACE(INDEX(GroupVertices[Group],MATCH(Edges[[#This Row],[Vertex 2]],GroupVertices[Vertex],0)),1,1,"")</f>
        <v>1</v>
      </c>
      <c r="BF141" s="48"/>
      <c r="BG141" s="49"/>
      <c r="BH141" s="48"/>
      <c r="BI141" s="49"/>
      <c r="BJ141" s="48"/>
      <c r="BK141" s="49"/>
      <c r="BL141" s="48"/>
      <c r="BM141" s="49"/>
      <c r="BN141" s="48"/>
    </row>
    <row r="142" spans="1:66" ht="15">
      <c r="A142" s="64" t="s">
        <v>223</v>
      </c>
      <c r="B142" s="64" t="s">
        <v>297</v>
      </c>
      <c r="C142" s="65" t="s">
        <v>1931</v>
      </c>
      <c r="D142" s="66">
        <v>3</v>
      </c>
      <c r="E142" s="67" t="s">
        <v>132</v>
      </c>
      <c r="F142" s="68">
        <v>32</v>
      </c>
      <c r="G142" s="65"/>
      <c r="H142" s="69"/>
      <c r="I142" s="70"/>
      <c r="J142" s="70"/>
      <c r="K142" s="34" t="s">
        <v>65</v>
      </c>
      <c r="L142" s="77">
        <v>142</v>
      </c>
      <c r="M142" s="77"/>
      <c r="N142" s="72"/>
      <c r="O142" s="79" t="s">
        <v>326</v>
      </c>
      <c r="P142" s="81">
        <v>43778.17637731481</v>
      </c>
      <c r="Q142" s="79" t="s">
        <v>341</v>
      </c>
      <c r="R142" s="79"/>
      <c r="S142" s="79"/>
      <c r="T142" s="79"/>
      <c r="U142" s="79"/>
      <c r="V142" s="82" t="s">
        <v>415</v>
      </c>
      <c r="W142" s="81">
        <v>43778.17637731481</v>
      </c>
      <c r="X142" s="85">
        <v>43778</v>
      </c>
      <c r="Y142" s="87" t="s">
        <v>451</v>
      </c>
      <c r="Z142" s="82" t="s">
        <v>494</v>
      </c>
      <c r="AA142" s="79"/>
      <c r="AB142" s="79"/>
      <c r="AC142" s="87" t="s">
        <v>537</v>
      </c>
      <c r="AD142" s="79"/>
      <c r="AE142" s="79" t="b">
        <v>0</v>
      </c>
      <c r="AF142" s="79">
        <v>0</v>
      </c>
      <c r="AG142" s="87" t="s">
        <v>578</v>
      </c>
      <c r="AH142" s="79" t="b">
        <v>0</v>
      </c>
      <c r="AI142" s="79" t="s">
        <v>592</v>
      </c>
      <c r="AJ142" s="79"/>
      <c r="AK142" s="87" t="s">
        <v>578</v>
      </c>
      <c r="AL142" s="79" t="b">
        <v>0</v>
      </c>
      <c r="AM142" s="79">
        <v>2</v>
      </c>
      <c r="AN142" s="87" t="s">
        <v>536</v>
      </c>
      <c r="AO142" s="79" t="s">
        <v>601</v>
      </c>
      <c r="AP142" s="79" t="b">
        <v>0</v>
      </c>
      <c r="AQ142" s="87" t="s">
        <v>536</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1</v>
      </c>
      <c r="BE142" s="78" t="str">
        <f>REPLACE(INDEX(GroupVertices[Group],MATCH(Edges[[#This Row],[Vertex 2]],GroupVertices[Vertex],0)),1,1,"")</f>
        <v>1</v>
      </c>
      <c r="BF142" s="48"/>
      <c r="BG142" s="49"/>
      <c r="BH142" s="48"/>
      <c r="BI142" s="49"/>
      <c r="BJ142" s="48"/>
      <c r="BK142" s="49"/>
      <c r="BL142" s="48"/>
      <c r="BM142" s="49"/>
      <c r="BN142" s="48"/>
    </row>
    <row r="143" spans="1:66" ht="15">
      <c r="A143" s="64" t="s">
        <v>223</v>
      </c>
      <c r="B143" s="64" t="s">
        <v>298</v>
      </c>
      <c r="C143" s="65" t="s">
        <v>1931</v>
      </c>
      <c r="D143" s="66">
        <v>3</v>
      </c>
      <c r="E143" s="67" t="s">
        <v>132</v>
      </c>
      <c r="F143" s="68">
        <v>32</v>
      </c>
      <c r="G143" s="65"/>
      <c r="H143" s="69"/>
      <c r="I143" s="70"/>
      <c r="J143" s="70"/>
      <c r="K143" s="34" t="s">
        <v>65</v>
      </c>
      <c r="L143" s="77">
        <v>143</v>
      </c>
      <c r="M143" s="77"/>
      <c r="N143" s="72"/>
      <c r="O143" s="79" t="s">
        <v>327</v>
      </c>
      <c r="P143" s="81">
        <v>43778.17637731481</v>
      </c>
      <c r="Q143" s="79" t="s">
        <v>341</v>
      </c>
      <c r="R143" s="79"/>
      <c r="S143" s="79"/>
      <c r="T143" s="79"/>
      <c r="U143" s="79"/>
      <c r="V143" s="82" t="s">
        <v>415</v>
      </c>
      <c r="W143" s="81">
        <v>43778.17637731481</v>
      </c>
      <c r="X143" s="85">
        <v>43778</v>
      </c>
      <c r="Y143" s="87" t="s">
        <v>451</v>
      </c>
      <c r="Z143" s="82" t="s">
        <v>494</v>
      </c>
      <c r="AA143" s="79"/>
      <c r="AB143" s="79"/>
      <c r="AC143" s="87" t="s">
        <v>537</v>
      </c>
      <c r="AD143" s="79"/>
      <c r="AE143" s="79" t="b">
        <v>0</v>
      </c>
      <c r="AF143" s="79">
        <v>0</v>
      </c>
      <c r="AG143" s="87" t="s">
        <v>578</v>
      </c>
      <c r="AH143" s="79" t="b">
        <v>0</v>
      </c>
      <c r="AI143" s="79" t="s">
        <v>592</v>
      </c>
      <c r="AJ143" s="79"/>
      <c r="AK143" s="87" t="s">
        <v>578</v>
      </c>
      <c r="AL143" s="79" t="b">
        <v>0</v>
      </c>
      <c r="AM143" s="79">
        <v>2</v>
      </c>
      <c r="AN143" s="87" t="s">
        <v>536</v>
      </c>
      <c r="AO143" s="79" t="s">
        <v>601</v>
      </c>
      <c r="AP143" s="79" t="b">
        <v>0</v>
      </c>
      <c r="AQ143" s="87" t="s">
        <v>536</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1</v>
      </c>
      <c r="BE143" s="78" t="str">
        <f>REPLACE(INDEX(GroupVertices[Group],MATCH(Edges[[#This Row],[Vertex 2]],GroupVertices[Vertex],0)),1,1,"")</f>
        <v>1</v>
      </c>
      <c r="BF143" s="48">
        <v>2</v>
      </c>
      <c r="BG143" s="49">
        <v>2.816901408450704</v>
      </c>
      <c r="BH143" s="48">
        <v>0</v>
      </c>
      <c r="BI143" s="49">
        <v>0</v>
      </c>
      <c r="BJ143" s="48">
        <v>0</v>
      </c>
      <c r="BK143" s="49">
        <v>0</v>
      </c>
      <c r="BL143" s="48">
        <v>69</v>
      </c>
      <c r="BM143" s="49">
        <v>97.1830985915493</v>
      </c>
      <c r="BN143" s="48">
        <v>71</v>
      </c>
    </row>
    <row r="144" spans="1:66" ht="15">
      <c r="A144" s="64" t="s">
        <v>224</v>
      </c>
      <c r="B144" s="64" t="s">
        <v>223</v>
      </c>
      <c r="C144" s="65" t="s">
        <v>1931</v>
      </c>
      <c r="D144" s="66">
        <v>3</v>
      </c>
      <c r="E144" s="67" t="s">
        <v>132</v>
      </c>
      <c r="F144" s="68">
        <v>32</v>
      </c>
      <c r="G144" s="65"/>
      <c r="H144" s="69"/>
      <c r="I144" s="70"/>
      <c r="J144" s="70"/>
      <c r="K144" s="34" t="s">
        <v>65</v>
      </c>
      <c r="L144" s="77">
        <v>144</v>
      </c>
      <c r="M144" s="77"/>
      <c r="N144" s="72"/>
      <c r="O144" s="79" t="s">
        <v>326</v>
      </c>
      <c r="P144" s="81">
        <v>43778.83238425926</v>
      </c>
      <c r="Q144" s="79" t="s">
        <v>341</v>
      </c>
      <c r="R144" s="79"/>
      <c r="S144" s="79"/>
      <c r="T144" s="79"/>
      <c r="U144" s="79"/>
      <c r="V144" s="82" t="s">
        <v>416</v>
      </c>
      <c r="W144" s="81">
        <v>43778.83238425926</v>
      </c>
      <c r="X144" s="85">
        <v>43778</v>
      </c>
      <c r="Y144" s="87" t="s">
        <v>452</v>
      </c>
      <c r="Z144" s="82" t="s">
        <v>495</v>
      </c>
      <c r="AA144" s="79"/>
      <c r="AB144" s="79"/>
      <c r="AC144" s="87" t="s">
        <v>538</v>
      </c>
      <c r="AD144" s="79"/>
      <c r="AE144" s="79" t="b">
        <v>0</v>
      </c>
      <c r="AF144" s="79">
        <v>0</v>
      </c>
      <c r="AG144" s="87" t="s">
        <v>578</v>
      </c>
      <c r="AH144" s="79" t="b">
        <v>0</v>
      </c>
      <c r="AI144" s="79" t="s">
        <v>592</v>
      </c>
      <c r="AJ144" s="79"/>
      <c r="AK144" s="87" t="s">
        <v>578</v>
      </c>
      <c r="AL144" s="79" t="b">
        <v>0</v>
      </c>
      <c r="AM144" s="79">
        <v>2</v>
      </c>
      <c r="AN144" s="87" t="s">
        <v>536</v>
      </c>
      <c r="AO144" s="79" t="s">
        <v>599</v>
      </c>
      <c r="AP144" s="79" t="b">
        <v>0</v>
      </c>
      <c r="AQ144" s="87" t="s">
        <v>536</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1</v>
      </c>
      <c r="BE144" s="78" t="str">
        <f>REPLACE(INDEX(GroupVertices[Group],MATCH(Edges[[#This Row],[Vertex 2]],GroupVertices[Vertex],0)),1,1,"")</f>
        <v>1</v>
      </c>
      <c r="BF144" s="48"/>
      <c r="BG144" s="49"/>
      <c r="BH144" s="48"/>
      <c r="BI144" s="49"/>
      <c r="BJ144" s="48"/>
      <c r="BK144" s="49"/>
      <c r="BL144" s="48"/>
      <c r="BM144" s="49"/>
      <c r="BN144" s="48"/>
    </row>
    <row r="145" spans="1:66" ht="15">
      <c r="A145" s="64" t="s">
        <v>224</v>
      </c>
      <c r="B145" s="64" t="s">
        <v>293</v>
      </c>
      <c r="C145" s="65" t="s">
        <v>1931</v>
      </c>
      <c r="D145" s="66">
        <v>3</v>
      </c>
      <c r="E145" s="67" t="s">
        <v>132</v>
      </c>
      <c r="F145" s="68">
        <v>32</v>
      </c>
      <c r="G145" s="65"/>
      <c r="H145" s="69"/>
      <c r="I145" s="70"/>
      <c r="J145" s="70"/>
      <c r="K145" s="34" t="s">
        <v>65</v>
      </c>
      <c r="L145" s="77">
        <v>145</v>
      </c>
      <c r="M145" s="77"/>
      <c r="N145" s="72"/>
      <c r="O145" s="79" t="s">
        <v>326</v>
      </c>
      <c r="P145" s="81">
        <v>43778.83238425926</v>
      </c>
      <c r="Q145" s="79" t="s">
        <v>341</v>
      </c>
      <c r="R145" s="79"/>
      <c r="S145" s="79"/>
      <c r="T145" s="79"/>
      <c r="U145" s="79"/>
      <c r="V145" s="82" t="s">
        <v>416</v>
      </c>
      <c r="W145" s="81">
        <v>43778.83238425926</v>
      </c>
      <c r="X145" s="85">
        <v>43778</v>
      </c>
      <c r="Y145" s="87" t="s">
        <v>452</v>
      </c>
      <c r="Z145" s="82" t="s">
        <v>495</v>
      </c>
      <c r="AA145" s="79"/>
      <c r="AB145" s="79"/>
      <c r="AC145" s="87" t="s">
        <v>538</v>
      </c>
      <c r="AD145" s="79"/>
      <c r="AE145" s="79" t="b">
        <v>0</v>
      </c>
      <c r="AF145" s="79">
        <v>0</v>
      </c>
      <c r="AG145" s="87" t="s">
        <v>578</v>
      </c>
      <c r="AH145" s="79" t="b">
        <v>0</v>
      </c>
      <c r="AI145" s="79" t="s">
        <v>592</v>
      </c>
      <c r="AJ145" s="79"/>
      <c r="AK145" s="87" t="s">
        <v>578</v>
      </c>
      <c r="AL145" s="79" t="b">
        <v>0</v>
      </c>
      <c r="AM145" s="79">
        <v>2</v>
      </c>
      <c r="AN145" s="87" t="s">
        <v>536</v>
      </c>
      <c r="AO145" s="79" t="s">
        <v>599</v>
      </c>
      <c r="AP145" s="79" t="b">
        <v>0</v>
      </c>
      <c r="AQ145" s="87" t="s">
        <v>536</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1</v>
      </c>
      <c r="BE145" s="78" t="str">
        <f>REPLACE(INDEX(GroupVertices[Group],MATCH(Edges[[#This Row],[Vertex 2]],GroupVertices[Vertex],0)),1,1,"")</f>
        <v>1</v>
      </c>
      <c r="BF145" s="48"/>
      <c r="BG145" s="49"/>
      <c r="BH145" s="48"/>
      <c r="BI145" s="49"/>
      <c r="BJ145" s="48"/>
      <c r="BK145" s="49"/>
      <c r="BL145" s="48"/>
      <c r="BM145" s="49"/>
      <c r="BN145" s="48"/>
    </row>
    <row r="146" spans="1:66" ht="15">
      <c r="A146" s="64" t="s">
        <v>224</v>
      </c>
      <c r="B146" s="64" t="s">
        <v>294</v>
      </c>
      <c r="C146" s="65" t="s">
        <v>1931</v>
      </c>
      <c r="D146" s="66">
        <v>3</v>
      </c>
      <c r="E146" s="67" t="s">
        <v>132</v>
      </c>
      <c r="F146" s="68">
        <v>32</v>
      </c>
      <c r="G146" s="65"/>
      <c r="H146" s="69"/>
      <c r="I146" s="70"/>
      <c r="J146" s="70"/>
      <c r="K146" s="34" t="s">
        <v>65</v>
      </c>
      <c r="L146" s="77">
        <v>146</v>
      </c>
      <c r="M146" s="77"/>
      <c r="N146" s="72"/>
      <c r="O146" s="79" t="s">
        <v>326</v>
      </c>
      <c r="P146" s="81">
        <v>43778.83238425926</v>
      </c>
      <c r="Q146" s="79" t="s">
        <v>341</v>
      </c>
      <c r="R146" s="79"/>
      <c r="S146" s="79"/>
      <c r="T146" s="79"/>
      <c r="U146" s="79"/>
      <c r="V146" s="82" t="s">
        <v>416</v>
      </c>
      <c r="W146" s="81">
        <v>43778.83238425926</v>
      </c>
      <c r="X146" s="85">
        <v>43778</v>
      </c>
      <c r="Y146" s="87" t="s">
        <v>452</v>
      </c>
      <c r="Z146" s="82" t="s">
        <v>495</v>
      </c>
      <c r="AA146" s="79"/>
      <c r="AB146" s="79"/>
      <c r="AC146" s="87" t="s">
        <v>538</v>
      </c>
      <c r="AD146" s="79"/>
      <c r="AE146" s="79" t="b">
        <v>0</v>
      </c>
      <c r="AF146" s="79">
        <v>0</v>
      </c>
      <c r="AG146" s="87" t="s">
        <v>578</v>
      </c>
      <c r="AH146" s="79" t="b">
        <v>0</v>
      </c>
      <c r="AI146" s="79" t="s">
        <v>592</v>
      </c>
      <c r="AJ146" s="79"/>
      <c r="AK146" s="87" t="s">
        <v>578</v>
      </c>
      <c r="AL146" s="79" t="b">
        <v>0</v>
      </c>
      <c r="AM146" s="79">
        <v>2</v>
      </c>
      <c r="AN146" s="87" t="s">
        <v>536</v>
      </c>
      <c r="AO146" s="79" t="s">
        <v>599</v>
      </c>
      <c r="AP146" s="79" t="b">
        <v>0</v>
      </c>
      <c r="AQ146" s="87" t="s">
        <v>536</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1</v>
      </c>
      <c r="BE146" s="78" t="str">
        <f>REPLACE(INDEX(GroupVertices[Group],MATCH(Edges[[#This Row],[Vertex 2]],GroupVertices[Vertex],0)),1,1,"")</f>
        <v>1</v>
      </c>
      <c r="BF146" s="48"/>
      <c r="BG146" s="49"/>
      <c r="BH146" s="48"/>
      <c r="BI146" s="49"/>
      <c r="BJ146" s="48"/>
      <c r="BK146" s="49"/>
      <c r="BL146" s="48"/>
      <c r="BM146" s="49"/>
      <c r="BN146" s="48"/>
    </row>
    <row r="147" spans="1:66" ht="15">
      <c r="A147" s="64" t="s">
        <v>224</v>
      </c>
      <c r="B147" s="64" t="s">
        <v>295</v>
      </c>
      <c r="C147" s="65" t="s">
        <v>1931</v>
      </c>
      <c r="D147" s="66">
        <v>3</v>
      </c>
      <c r="E147" s="67" t="s">
        <v>132</v>
      </c>
      <c r="F147" s="68">
        <v>32</v>
      </c>
      <c r="G147" s="65"/>
      <c r="H147" s="69"/>
      <c r="I147" s="70"/>
      <c r="J147" s="70"/>
      <c r="K147" s="34" t="s">
        <v>65</v>
      </c>
      <c r="L147" s="77">
        <v>147</v>
      </c>
      <c r="M147" s="77"/>
      <c r="N147" s="72"/>
      <c r="O147" s="79" t="s">
        <v>326</v>
      </c>
      <c r="P147" s="81">
        <v>43778.83238425926</v>
      </c>
      <c r="Q147" s="79" t="s">
        <v>341</v>
      </c>
      <c r="R147" s="79"/>
      <c r="S147" s="79"/>
      <c r="T147" s="79"/>
      <c r="U147" s="79"/>
      <c r="V147" s="82" t="s">
        <v>416</v>
      </c>
      <c r="W147" s="81">
        <v>43778.83238425926</v>
      </c>
      <c r="X147" s="85">
        <v>43778</v>
      </c>
      <c r="Y147" s="87" t="s">
        <v>452</v>
      </c>
      <c r="Z147" s="82" t="s">
        <v>495</v>
      </c>
      <c r="AA147" s="79"/>
      <c r="AB147" s="79"/>
      <c r="AC147" s="87" t="s">
        <v>538</v>
      </c>
      <c r="AD147" s="79"/>
      <c r="AE147" s="79" t="b">
        <v>0</v>
      </c>
      <c r="AF147" s="79">
        <v>0</v>
      </c>
      <c r="AG147" s="87" t="s">
        <v>578</v>
      </c>
      <c r="AH147" s="79" t="b">
        <v>0</v>
      </c>
      <c r="AI147" s="79" t="s">
        <v>592</v>
      </c>
      <c r="AJ147" s="79"/>
      <c r="AK147" s="87" t="s">
        <v>578</v>
      </c>
      <c r="AL147" s="79" t="b">
        <v>0</v>
      </c>
      <c r="AM147" s="79">
        <v>2</v>
      </c>
      <c r="AN147" s="87" t="s">
        <v>536</v>
      </c>
      <c r="AO147" s="79" t="s">
        <v>599</v>
      </c>
      <c r="AP147" s="79" t="b">
        <v>0</v>
      </c>
      <c r="AQ147" s="87" t="s">
        <v>536</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1</v>
      </c>
      <c r="BE147" s="78" t="str">
        <f>REPLACE(INDEX(GroupVertices[Group],MATCH(Edges[[#This Row],[Vertex 2]],GroupVertices[Vertex],0)),1,1,"")</f>
        <v>1</v>
      </c>
      <c r="BF147" s="48"/>
      <c r="BG147" s="49"/>
      <c r="BH147" s="48"/>
      <c r="BI147" s="49"/>
      <c r="BJ147" s="48"/>
      <c r="BK147" s="49"/>
      <c r="BL147" s="48"/>
      <c r="BM147" s="49"/>
      <c r="BN147" s="48"/>
    </row>
    <row r="148" spans="1:66" ht="15">
      <c r="A148" s="64" t="s">
        <v>224</v>
      </c>
      <c r="B148" s="64" t="s">
        <v>296</v>
      </c>
      <c r="C148" s="65" t="s">
        <v>1931</v>
      </c>
      <c r="D148" s="66">
        <v>3</v>
      </c>
      <c r="E148" s="67" t="s">
        <v>132</v>
      </c>
      <c r="F148" s="68">
        <v>32</v>
      </c>
      <c r="G148" s="65"/>
      <c r="H148" s="69"/>
      <c r="I148" s="70"/>
      <c r="J148" s="70"/>
      <c r="K148" s="34" t="s">
        <v>65</v>
      </c>
      <c r="L148" s="77">
        <v>148</v>
      </c>
      <c r="M148" s="77"/>
      <c r="N148" s="72"/>
      <c r="O148" s="79" t="s">
        <v>326</v>
      </c>
      <c r="P148" s="81">
        <v>43778.83238425926</v>
      </c>
      <c r="Q148" s="79" t="s">
        <v>341</v>
      </c>
      <c r="R148" s="79"/>
      <c r="S148" s="79"/>
      <c r="T148" s="79"/>
      <c r="U148" s="79"/>
      <c r="V148" s="82" t="s">
        <v>416</v>
      </c>
      <c r="W148" s="81">
        <v>43778.83238425926</v>
      </c>
      <c r="X148" s="85">
        <v>43778</v>
      </c>
      <c r="Y148" s="87" t="s">
        <v>452</v>
      </c>
      <c r="Z148" s="82" t="s">
        <v>495</v>
      </c>
      <c r="AA148" s="79"/>
      <c r="AB148" s="79"/>
      <c r="AC148" s="87" t="s">
        <v>538</v>
      </c>
      <c r="AD148" s="79"/>
      <c r="AE148" s="79" t="b">
        <v>0</v>
      </c>
      <c r="AF148" s="79">
        <v>0</v>
      </c>
      <c r="AG148" s="87" t="s">
        <v>578</v>
      </c>
      <c r="AH148" s="79" t="b">
        <v>0</v>
      </c>
      <c r="AI148" s="79" t="s">
        <v>592</v>
      </c>
      <c r="AJ148" s="79"/>
      <c r="AK148" s="87" t="s">
        <v>578</v>
      </c>
      <c r="AL148" s="79" t="b">
        <v>0</v>
      </c>
      <c r="AM148" s="79">
        <v>2</v>
      </c>
      <c r="AN148" s="87" t="s">
        <v>536</v>
      </c>
      <c r="AO148" s="79" t="s">
        <v>599</v>
      </c>
      <c r="AP148" s="79" t="b">
        <v>0</v>
      </c>
      <c r="AQ148" s="87" t="s">
        <v>536</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1</v>
      </c>
      <c r="BE148" s="78" t="str">
        <f>REPLACE(INDEX(GroupVertices[Group],MATCH(Edges[[#This Row],[Vertex 2]],GroupVertices[Vertex],0)),1,1,"")</f>
        <v>1</v>
      </c>
      <c r="BF148" s="48"/>
      <c r="BG148" s="49"/>
      <c r="BH148" s="48"/>
      <c r="BI148" s="49"/>
      <c r="BJ148" s="48"/>
      <c r="BK148" s="49"/>
      <c r="BL148" s="48"/>
      <c r="BM148" s="49"/>
      <c r="BN148" s="48"/>
    </row>
    <row r="149" spans="1:66" ht="15">
      <c r="A149" s="64" t="s">
        <v>224</v>
      </c>
      <c r="B149" s="64" t="s">
        <v>297</v>
      </c>
      <c r="C149" s="65" t="s">
        <v>1931</v>
      </c>
      <c r="D149" s="66">
        <v>3</v>
      </c>
      <c r="E149" s="67" t="s">
        <v>132</v>
      </c>
      <c r="F149" s="68">
        <v>32</v>
      </c>
      <c r="G149" s="65"/>
      <c r="H149" s="69"/>
      <c r="I149" s="70"/>
      <c r="J149" s="70"/>
      <c r="K149" s="34" t="s">
        <v>65</v>
      </c>
      <c r="L149" s="77">
        <v>149</v>
      </c>
      <c r="M149" s="77"/>
      <c r="N149" s="72"/>
      <c r="O149" s="79" t="s">
        <v>326</v>
      </c>
      <c r="P149" s="81">
        <v>43778.83238425926</v>
      </c>
      <c r="Q149" s="79" t="s">
        <v>341</v>
      </c>
      <c r="R149" s="79"/>
      <c r="S149" s="79"/>
      <c r="T149" s="79"/>
      <c r="U149" s="79"/>
      <c r="V149" s="82" t="s">
        <v>416</v>
      </c>
      <c r="W149" s="81">
        <v>43778.83238425926</v>
      </c>
      <c r="X149" s="85">
        <v>43778</v>
      </c>
      <c r="Y149" s="87" t="s">
        <v>452</v>
      </c>
      <c r="Z149" s="82" t="s">
        <v>495</v>
      </c>
      <c r="AA149" s="79"/>
      <c r="AB149" s="79"/>
      <c r="AC149" s="87" t="s">
        <v>538</v>
      </c>
      <c r="AD149" s="79"/>
      <c r="AE149" s="79" t="b">
        <v>0</v>
      </c>
      <c r="AF149" s="79">
        <v>0</v>
      </c>
      <c r="AG149" s="87" t="s">
        <v>578</v>
      </c>
      <c r="AH149" s="79" t="b">
        <v>0</v>
      </c>
      <c r="AI149" s="79" t="s">
        <v>592</v>
      </c>
      <c r="AJ149" s="79"/>
      <c r="AK149" s="87" t="s">
        <v>578</v>
      </c>
      <c r="AL149" s="79" t="b">
        <v>0</v>
      </c>
      <c r="AM149" s="79">
        <v>2</v>
      </c>
      <c r="AN149" s="87" t="s">
        <v>536</v>
      </c>
      <c r="AO149" s="79" t="s">
        <v>599</v>
      </c>
      <c r="AP149" s="79" t="b">
        <v>0</v>
      </c>
      <c r="AQ149" s="87" t="s">
        <v>536</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1</v>
      </c>
      <c r="BE149" s="78" t="str">
        <f>REPLACE(INDEX(GroupVertices[Group],MATCH(Edges[[#This Row],[Vertex 2]],GroupVertices[Vertex],0)),1,1,"")</f>
        <v>1</v>
      </c>
      <c r="BF149" s="48"/>
      <c r="BG149" s="49"/>
      <c r="BH149" s="48"/>
      <c r="BI149" s="49"/>
      <c r="BJ149" s="48"/>
      <c r="BK149" s="49"/>
      <c r="BL149" s="48"/>
      <c r="BM149" s="49"/>
      <c r="BN149" s="48"/>
    </row>
    <row r="150" spans="1:66" ht="15">
      <c r="A150" s="64" t="s">
        <v>224</v>
      </c>
      <c r="B150" s="64" t="s">
        <v>298</v>
      </c>
      <c r="C150" s="65" t="s">
        <v>1931</v>
      </c>
      <c r="D150" s="66">
        <v>3</v>
      </c>
      <c r="E150" s="67" t="s">
        <v>132</v>
      </c>
      <c r="F150" s="68">
        <v>32</v>
      </c>
      <c r="G150" s="65"/>
      <c r="H150" s="69"/>
      <c r="I150" s="70"/>
      <c r="J150" s="70"/>
      <c r="K150" s="34" t="s">
        <v>65</v>
      </c>
      <c r="L150" s="77">
        <v>150</v>
      </c>
      <c r="M150" s="77"/>
      <c r="N150" s="72"/>
      <c r="O150" s="79" t="s">
        <v>327</v>
      </c>
      <c r="P150" s="81">
        <v>43778.83238425926</v>
      </c>
      <c r="Q150" s="79" t="s">
        <v>341</v>
      </c>
      <c r="R150" s="79"/>
      <c r="S150" s="79"/>
      <c r="T150" s="79"/>
      <c r="U150" s="79"/>
      <c r="V150" s="82" t="s">
        <v>416</v>
      </c>
      <c r="W150" s="81">
        <v>43778.83238425926</v>
      </c>
      <c r="X150" s="85">
        <v>43778</v>
      </c>
      <c r="Y150" s="87" t="s">
        <v>452</v>
      </c>
      <c r="Z150" s="82" t="s">
        <v>495</v>
      </c>
      <c r="AA150" s="79"/>
      <c r="AB150" s="79"/>
      <c r="AC150" s="87" t="s">
        <v>538</v>
      </c>
      <c r="AD150" s="79"/>
      <c r="AE150" s="79" t="b">
        <v>0</v>
      </c>
      <c r="AF150" s="79">
        <v>0</v>
      </c>
      <c r="AG150" s="87" t="s">
        <v>578</v>
      </c>
      <c r="AH150" s="79" t="b">
        <v>0</v>
      </c>
      <c r="AI150" s="79" t="s">
        <v>592</v>
      </c>
      <c r="AJ150" s="79"/>
      <c r="AK150" s="87" t="s">
        <v>578</v>
      </c>
      <c r="AL150" s="79" t="b">
        <v>0</v>
      </c>
      <c r="AM150" s="79">
        <v>2</v>
      </c>
      <c r="AN150" s="87" t="s">
        <v>536</v>
      </c>
      <c r="AO150" s="79" t="s">
        <v>599</v>
      </c>
      <c r="AP150" s="79" t="b">
        <v>0</v>
      </c>
      <c r="AQ150" s="87" t="s">
        <v>536</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1</v>
      </c>
      <c r="BE150" s="78" t="str">
        <f>REPLACE(INDEX(GroupVertices[Group],MATCH(Edges[[#This Row],[Vertex 2]],GroupVertices[Vertex],0)),1,1,"")</f>
        <v>1</v>
      </c>
      <c r="BF150" s="48"/>
      <c r="BG150" s="49"/>
      <c r="BH150" s="48"/>
      <c r="BI150" s="49"/>
      <c r="BJ150" s="48"/>
      <c r="BK150" s="49"/>
      <c r="BL150" s="48"/>
      <c r="BM150" s="49"/>
      <c r="BN150" s="48"/>
    </row>
    <row r="151" spans="1:66" ht="15">
      <c r="A151" s="64" t="s">
        <v>224</v>
      </c>
      <c r="B151" s="64" t="s">
        <v>262</v>
      </c>
      <c r="C151" s="65" t="s">
        <v>1931</v>
      </c>
      <c r="D151" s="66">
        <v>3</v>
      </c>
      <c r="E151" s="67" t="s">
        <v>132</v>
      </c>
      <c r="F151" s="68">
        <v>32</v>
      </c>
      <c r="G151" s="65"/>
      <c r="H151" s="69"/>
      <c r="I151" s="70"/>
      <c r="J151" s="70"/>
      <c r="K151" s="34" t="s">
        <v>65</v>
      </c>
      <c r="L151" s="77">
        <v>151</v>
      </c>
      <c r="M151" s="77"/>
      <c r="N151" s="72"/>
      <c r="O151" s="79" t="s">
        <v>326</v>
      </c>
      <c r="P151" s="81">
        <v>43778.83238425926</v>
      </c>
      <c r="Q151" s="79" t="s">
        <v>341</v>
      </c>
      <c r="R151" s="79"/>
      <c r="S151" s="79"/>
      <c r="T151" s="79"/>
      <c r="U151" s="79"/>
      <c r="V151" s="82" t="s">
        <v>416</v>
      </c>
      <c r="W151" s="81">
        <v>43778.83238425926</v>
      </c>
      <c r="X151" s="85">
        <v>43778</v>
      </c>
      <c r="Y151" s="87" t="s">
        <v>452</v>
      </c>
      <c r="Z151" s="82" t="s">
        <v>495</v>
      </c>
      <c r="AA151" s="79"/>
      <c r="AB151" s="79"/>
      <c r="AC151" s="87" t="s">
        <v>538</v>
      </c>
      <c r="AD151" s="79"/>
      <c r="AE151" s="79" t="b">
        <v>0</v>
      </c>
      <c r="AF151" s="79">
        <v>0</v>
      </c>
      <c r="AG151" s="87" t="s">
        <v>578</v>
      </c>
      <c r="AH151" s="79" t="b">
        <v>0</v>
      </c>
      <c r="AI151" s="79" t="s">
        <v>592</v>
      </c>
      <c r="AJ151" s="79"/>
      <c r="AK151" s="87" t="s">
        <v>578</v>
      </c>
      <c r="AL151" s="79" t="b">
        <v>0</v>
      </c>
      <c r="AM151" s="79">
        <v>2</v>
      </c>
      <c r="AN151" s="87" t="s">
        <v>536</v>
      </c>
      <c r="AO151" s="79" t="s">
        <v>599</v>
      </c>
      <c r="AP151" s="79" t="b">
        <v>0</v>
      </c>
      <c r="AQ151" s="87" t="s">
        <v>536</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1</v>
      </c>
      <c r="BE151" s="78" t="str">
        <f>REPLACE(INDEX(GroupVertices[Group],MATCH(Edges[[#This Row],[Vertex 2]],GroupVertices[Vertex],0)),1,1,"")</f>
        <v>8</v>
      </c>
      <c r="BF151" s="48">
        <v>2</v>
      </c>
      <c r="BG151" s="49">
        <v>2.816901408450704</v>
      </c>
      <c r="BH151" s="48">
        <v>0</v>
      </c>
      <c r="BI151" s="49">
        <v>0</v>
      </c>
      <c r="BJ151" s="48">
        <v>0</v>
      </c>
      <c r="BK151" s="49">
        <v>0</v>
      </c>
      <c r="BL151" s="48">
        <v>69</v>
      </c>
      <c r="BM151" s="49">
        <v>97.1830985915493</v>
      </c>
      <c r="BN151" s="48">
        <v>71</v>
      </c>
    </row>
    <row r="152" spans="1:66" ht="15">
      <c r="A152" s="64" t="s">
        <v>225</v>
      </c>
      <c r="B152" s="64" t="s">
        <v>299</v>
      </c>
      <c r="C152" s="65" t="s">
        <v>1931</v>
      </c>
      <c r="D152" s="66">
        <v>3</v>
      </c>
      <c r="E152" s="67" t="s">
        <v>132</v>
      </c>
      <c r="F152" s="68">
        <v>32</v>
      </c>
      <c r="G152" s="65"/>
      <c r="H152" s="69"/>
      <c r="I152" s="70"/>
      <c r="J152" s="70"/>
      <c r="K152" s="34" t="s">
        <v>65</v>
      </c>
      <c r="L152" s="77">
        <v>152</v>
      </c>
      <c r="M152" s="77"/>
      <c r="N152" s="72"/>
      <c r="O152" s="79" t="s">
        <v>326</v>
      </c>
      <c r="P152" s="81">
        <v>43778.8822337963</v>
      </c>
      <c r="Q152" s="79" t="s">
        <v>342</v>
      </c>
      <c r="R152" s="79"/>
      <c r="S152" s="79"/>
      <c r="T152" s="79" t="s">
        <v>381</v>
      </c>
      <c r="U152" s="82" t="s">
        <v>404</v>
      </c>
      <c r="V152" s="82" t="s">
        <v>404</v>
      </c>
      <c r="W152" s="81">
        <v>43778.8822337963</v>
      </c>
      <c r="X152" s="85">
        <v>43778</v>
      </c>
      <c r="Y152" s="87" t="s">
        <v>453</v>
      </c>
      <c r="Z152" s="82" t="s">
        <v>496</v>
      </c>
      <c r="AA152" s="79"/>
      <c r="AB152" s="79"/>
      <c r="AC152" s="87" t="s">
        <v>539</v>
      </c>
      <c r="AD152" s="79"/>
      <c r="AE152" s="79" t="b">
        <v>0</v>
      </c>
      <c r="AF152" s="79">
        <v>1</v>
      </c>
      <c r="AG152" s="87" t="s">
        <v>582</v>
      </c>
      <c r="AH152" s="79" t="b">
        <v>0</v>
      </c>
      <c r="AI152" s="79" t="s">
        <v>592</v>
      </c>
      <c r="AJ152" s="79"/>
      <c r="AK152" s="87" t="s">
        <v>578</v>
      </c>
      <c r="AL152" s="79" t="b">
        <v>0</v>
      </c>
      <c r="AM152" s="79">
        <v>0</v>
      </c>
      <c r="AN152" s="87" t="s">
        <v>578</v>
      </c>
      <c r="AO152" s="79" t="s">
        <v>601</v>
      </c>
      <c r="AP152" s="79" t="b">
        <v>0</v>
      </c>
      <c r="AQ152" s="87" t="s">
        <v>539</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12</v>
      </c>
      <c r="BE152" s="78" t="str">
        <f>REPLACE(INDEX(GroupVertices[Group],MATCH(Edges[[#This Row],[Vertex 2]],GroupVertices[Vertex],0)),1,1,"")</f>
        <v>12</v>
      </c>
      <c r="BF152" s="48"/>
      <c r="BG152" s="49"/>
      <c r="BH152" s="48"/>
      <c r="BI152" s="49"/>
      <c r="BJ152" s="48"/>
      <c r="BK152" s="49"/>
      <c r="BL152" s="48"/>
      <c r="BM152" s="49"/>
      <c r="BN152" s="48"/>
    </row>
    <row r="153" spans="1:66" ht="15">
      <c r="A153" s="64" t="s">
        <v>225</v>
      </c>
      <c r="B153" s="64" t="s">
        <v>300</v>
      </c>
      <c r="C153" s="65" t="s">
        <v>1931</v>
      </c>
      <c r="D153" s="66">
        <v>3</v>
      </c>
      <c r="E153" s="67" t="s">
        <v>132</v>
      </c>
      <c r="F153" s="68">
        <v>32</v>
      </c>
      <c r="G153" s="65"/>
      <c r="H153" s="69"/>
      <c r="I153" s="70"/>
      <c r="J153" s="70"/>
      <c r="K153" s="34" t="s">
        <v>65</v>
      </c>
      <c r="L153" s="77">
        <v>153</v>
      </c>
      <c r="M153" s="77"/>
      <c r="N153" s="72"/>
      <c r="O153" s="79" t="s">
        <v>327</v>
      </c>
      <c r="P153" s="81">
        <v>43778.8822337963</v>
      </c>
      <c r="Q153" s="79" t="s">
        <v>342</v>
      </c>
      <c r="R153" s="79"/>
      <c r="S153" s="79"/>
      <c r="T153" s="79" t="s">
        <v>381</v>
      </c>
      <c r="U153" s="82" t="s">
        <v>404</v>
      </c>
      <c r="V153" s="82" t="s">
        <v>404</v>
      </c>
      <c r="W153" s="81">
        <v>43778.8822337963</v>
      </c>
      <c r="X153" s="85">
        <v>43778</v>
      </c>
      <c r="Y153" s="87" t="s">
        <v>453</v>
      </c>
      <c r="Z153" s="82" t="s">
        <v>496</v>
      </c>
      <c r="AA153" s="79"/>
      <c r="AB153" s="79"/>
      <c r="AC153" s="87" t="s">
        <v>539</v>
      </c>
      <c r="AD153" s="79"/>
      <c r="AE153" s="79" t="b">
        <v>0</v>
      </c>
      <c r="AF153" s="79">
        <v>1</v>
      </c>
      <c r="AG153" s="87" t="s">
        <v>582</v>
      </c>
      <c r="AH153" s="79" t="b">
        <v>0</v>
      </c>
      <c r="AI153" s="79" t="s">
        <v>592</v>
      </c>
      <c r="AJ153" s="79"/>
      <c r="AK153" s="87" t="s">
        <v>578</v>
      </c>
      <c r="AL153" s="79" t="b">
        <v>0</v>
      </c>
      <c r="AM153" s="79">
        <v>0</v>
      </c>
      <c r="AN153" s="87" t="s">
        <v>578</v>
      </c>
      <c r="AO153" s="79" t="s">
        <v>601</v>
      </c>
      <c r="AP153" s="79" t="b">
        <v>0</v>
      </c>
      <c r="AQ153" s="87" t="s">
        <v>539</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12</v>
      </c>
      <c r="BE153" s="78" t="str">
        <f>REPLACE(INDEX(GroupVertices[Group],MATCH(Edges[[#This Row],[Vertex 2]],GroupVertices[Vertex],0)),1,1,"")</f>
        <v>12</v>
      </c>
      <c r="BF153" s="48">
        <v>1</v>
      </c>
      <c r="BG153" s="49">
        <v>5.882352941176471</v>
      </c>
      <c r="BH153" s="48">
        <v>0</v>
      </c>
      <c r="BI153" s="49">
        <v>0</v>
      </c>
      <c r="BJ153" s="48">
        <v>0</v>
      </c>
      <c r="BK153" s="49">
        <v>0</v>
      </c>
      <c r="BL153" s="48">
        <v>16</v>
      </c>
      <c r="BM153" s="49">
        <v>94.11764705882354</v>
      </c>
      <c r="BN153" s="48">
        <v>17</v>
      </c>
    </row>
    <row r="154" spans="1:66" ht="15">
      <c r="A154" s="64" t="s">
        <v>226</v>
      </c>
      <c r="B154" s="64" t="s">
        <v>301</v>
      </c>
      <c r="C154" s="65" t="s">
        <v>1931</v>
      </c>
      <c r="D154" s="66">
        <v>3</v>
      </c>
      <c r="E154" s="67" t="s">
        <v>132</v>
      </c>
      <c r="F154" s="68">
        <v>32</v>
      </c>
      <c r="G154" s="65"/>
      <c r="H154" s="69"/>
      <c r="I154" s="70"/>
      <c r="J154" s="70"/>
      <c r="K154" s="34" t="s">
        <v>65</v>
      </c>
      <c r="L154" s="77">
        <v>154</v>
      </c>
      <c r="M154" s="77"/>
      <c r="N154" s="72"/>
      <c r="O154" s="79" t="s">
        <v>326</v>
      </c>
      <c r="P154" s="81">
        <v>43779.46960648148</v>
      </c>
      <c r="Q154" s="79" t="s">
        <v>343</v>
      </c>
      <c r="R154" s="79"/>
      <c r="S154" s="79"/>
      <c r="T154" s="79"/>
      <c r="U154" s="79"/>
      <c r="V154" s="82" t="s">
        <v>417</v>
      </c>
      <c r="W154" s="81">
        <v>43779.46960648148</v>
      </c>
      <c r="X154" s="85">
        <v>43779</v>
      </c>
      <c r="Y154" s="87" t="s">
        <v>454</v>
      </c>
      <c r="Z154" s="82" t="s">
        <v>497</v>
      </c>
      <c r="AA154" s="79"/>
      <c r="AB154" s="79"/>
      <c r="AC154" s="87" t="s">
        <v>540</v>
      </c>
      <c r="AD154" s="87" t="s">
        <v>570</v>
      </c>
      <c r="AE154" s="79" t="b">
        <v>0</v>
      </c>
      <c r="AF154" s="79">
        <v>1</v>
      </c>
      <c r="AG154" s="87" t="s">
        <v>583</v>
      </c>
      <c r="AH154" s="79" t="b">
        <v>0</v>
      </c>
      <c r="AI154" s="79" t="s">
        <v>594</v>
      </c>
      <c r="AJ154" s="79"/>
      <c r="AK154" s="87" t="s">
        <v>578</v>
      </c>
      <c r="AL154" s="79" t="b">
        <v>0</v>
      </c>
      <c r="AM154" s="79">
        <v>0</v>
      </c>
      <c r="AN154" s="87" t="s">
        <v>578</v>
      </c>
      <c r="AO154" s="79" t="s">
        <v>600</v>
      </c>
      <c r="AP154" s="79" t="b">
        <v>0</v>
      </c>
      <c r="AQ154" s="87" t="s">
        <v>570</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5</v>
      </c>
      <c r="BE154" s="78" t="str">
        <f>REPLACE(INDEX(GroupVertices[Group],MATCH(Edges[[#This Row],[Vertex 2]],GroupVertices[Vertex],0)),1,1,"")</f>
        <v>5</v>
      </c>
      <c r="BF154" s="48"/>
      <c r="BG154" s="49"/>
      <c r="BH154" s="48"/>
      <c r="BI154" s="49"/>
      <c r="BJ154" s="48"/>
      <c r="BK154" s="49"/>
      <c r="BL154" s="48"/>
      <c r="BM154" s="49"/>
      <c r="BN154" s="48"/>
    </row>
    <row r="155" spans="1:66" ht="15">
      <c r="A155" s="64" t="s">
        <v>226</v>
      </c>
      <c r="B155" s="64" t="s">
        <v>302</v>
      </c>
      <c r="C155" s="65" t="s">
        <v>1931</v>
      </c>
      <c r="D155" s="66">
        <v>3</v>
      </c>
      <c r="E155" s="67" t="s">
        <v>132</v>
      </c>
      <c r="F155" s="68">
        <v>32</v>
      </c>
      <c r="G155" s="65"/>
      <c r="H155" s="69"/>
      <c r="I155" s="70"/>
      <c r="J155" s="70"/>
      <c r="K155" s="34" t="s">
        <v>65</v>
      </c>
      <c r="L155" s="77">
        <v>155</v>
      </c>
      <c r="M155" s="77"/>
      <c r="N155" s="72"/>
      <c r="O155" s="79" t="s">
        <v>326</v>
      </c>
      <c r="P155" s="81">
        <v>43779.46960648148</v>
      </c>
      <c r="Q155" s="79" t="s">
        <v>343</v>
      </c>
      <c r="R155" s="79"/>
      <c r="S155" s="79"/>
      <c r="T155" s="79"/>
      <c r="U155" s="79"/>
      <c r="V155" s="82" t="s">
        <v>417</v>
      </c>
      <c r="W155" s="81">
        <v>43779.46960648148</v>
      </c>
      <c r="X155" s="85">
        <v>43779</v>
      </c>
      <c r="Y155" s="87" t="s">
        <v>454</v>
      </c>
      <c r="Z155" s="82" t="s">
        <v>497</v>
      </c>
      <c r="AA155" s="79"/>
      <c r="AB155" s="79"/>
      <c r="AC155" s="87" t="s">
        <v>540</v>
      </c>
      <c r="AD155" s="87" t="s">
        <v>570</v>
      </c>
      <c r="AE155" s="79" t="b">
        <v>0</v>
      </c>
      <c r="AF155" s="79">
        <v>1</v>
      </c>
      <c r="AG155" s="87" t="s">
        <v>583</v>
      </c>
      <c r="AH155" s="79" t="b">
        <v>0</v>
      </c>
      <c r="AI155" s="79" t="s">
        <v>594</v>
      </c>
      <c r="AJ155" s="79"/>
      <c r="AK155" s="87" t="s">
        <v>578</v>
      </c>
      <c r="AL155" s="79" t="b">
        <v>0</v>
      </c>
      <c r="AM155" s="79">
        <v>0</v>
      </c>
      <c r="AN155" s="87" t="s">
        <v>578</v>
      </c>
      <c r="AO155" s="79" t="s">
        <v>600</v>
      </c>
      <c r="AP155" s="79" t="b">
        <v>0</v>
      </c>
      <c r="AQ155" s="87" t="s">
        <v>570</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5</v>
      </c>
      <c r="BE155" s="78" t="str">
        <f>REPLACE(INDEX(GroupVertices[Group],MATCH(Edges[[#This Row],[Vertex 2]],GroupVertices[Vertex],0)),1,1,"")</f>
        <v>5</v>
      </c>
      <c r="BF155" s="48"/>
      <c r="BG155" s="49"/>
      <c r="BH155" s="48"/>
      <c r="BI155" s="49"/>
      <c r="BJ155" s="48"/>
      <c r="BK155" s="49"/>
      <c r="BL155" s="48"/>
      <c r="BM155" s="49"/>
      <c r="BN155" s="48"/>
    </row>
    <row r="156" spans="1:66" ht="15">
      <c r="A156" s="64" t="s">
        <v>226</v>
      </c>
      <c r="B156" s="64" t="s">
        <v>303</v>
      </c>
      <c r="C156" s="65" t="s">
        <v>1931</v>
      </c>
      <c r="D156" s="66">
        <v>3</v>
      </c>
      <c r="E156" s="67" t="s">
        <v>132</v>
      </c>
      <c r="F156" s="68">
        <v>32</v>
      </c>
      <c r="G156" s="65"/>
      <c r="H156" s="69"/>
      <c r="I156" s="70"/>
      <c r="J156" s="70"/>
      <c r="K156" s="34" t="s">
        <v>65</v>
      </c>
      <c r="L156" s="77">
        <v>156</v>
      </c>
      <c r="M156" s="77"/>
      <c r="N156" s="72"/>
      <c r="O156" s="79" t="s">
        <v>326</v>
      </c>
      <c r="P156" s="81">
        <v>43779.46960648148</v>
      </c>
      <c r="Q156" s="79" t="s">
        <v>343</v>
      </c>
      <c r="R156" s="79"/>
      <c r="S156" s="79"/>
      <c r="T156" s="79"/>
      <c r="U156" s="79"/>
      <c r="V156" s="82" t="s">
        <v>417</v>
      </c>
      <c r="W156" s="81">
        <v>43779.46960648148</v>
      </c>
      <c r="X156" s="85">
        <v>43779</v>
      </c>
      <c r="Y156" s="87" t="s">
        <v>454</v>
      </c>
      <c r="Z156" s="82" t="s">
        <v>497</v>
      </c>
      <c r="AA156" s="79"/>
      <c r="AB156" s="79"/>
      <c r="AC156" s="87" t="s">
        <v>540</v>
      </c>
      <c r="AD156" s="87" t="s">
        <v>570</v>
      </c>
      <c r="AE156" s="79" t="b">
        <v>0</v>
      </c>
      <c r="AF156" s="79">
        <v>1</v>
      </c>
      <c r="AG156" s="87" t="s">
        <v>583</v>
      </c>
      <c r="AH156" s="79" t="b">
        <v>0</v>
      </c>
      <c r="AI156" s="79" t="s">
        <v>594</v>
      </c>
      <c r="AJ156" s="79"/>
      <c r="AK156" s="87" t="s">
        <v>578</v>
      </c>
      <c r="AL156" s="79" t="b">
        <v>0</v>
      </c>
      <c r="AM156" s="79">
        <v>0</v>
      </c>
      <c r="AN156" s="87" t="s">
        <v>578</v>
      </c>
      <c r="AO156" s="79" t="s">
        <v>600</v>
      </c>
      <c r="AP156" s="79" t="b">
        <v>0</v>
      </c>
      <c r="AQ156" s="87" t="s">
        <v>570</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5</v>
      </c>
      <c r="BE156" s="78" t="str">
        <f>REPLACE(INDEX(GroupVertices[Group],MATCH(Edges[[#This Row],[Vertex 2]],GroupVertices[Vertex],0)),1,1,"")</f>
        <v>5</v>
      </c>
      <c r="BF156" s="48"/>
      <c r="BG156" s="49"/>
      <c r="BH156" s="48"/>
      <c r="BI156" s="49"/>
      <c r="BJ156" s="48"/>
      <c r="BK156" s="49"/>
      <c r="BL156" s="48"/>
      <c r="BM156" s="49"/>
      <c r="BN156" s="48"/>
    </row>
    <row r="157" spans="1:66" ht="15">
      <c r="A157" s="64" t="s">
        <v>226</v>
      </c>
      <c r="B157" s="64" t="s">
        <v>304</v>
      </c>
      <c r="C157" s="65" t="s">
        <v>1931</v>
      </c>
      <c r="D157" s="66">
        <v>3</v>
      </c>
      <c r="E157" s="67" t="s">
        <v>132</v>
      </c>
      <c r="F157" s="68">
        <v>32</v>
      </c>
      <c r="G157" s="65"/>
      <c r="H157" s="69"/>
      <c r="I157" s="70"/>
      <c r="J157" s="70"/>
      <c r="K157" s="34" t="s">
        <v>65</v>
      </c>
      <c r="L157" s="77">
        <v>157</v>
      </c>
      <c r="M157" s="77"/>
      <c r="N157" s="72"/>
      <c r="O157" s="79" t="s">
        <v>327</v>
      </c>
      <c r="P157" s="81">
        <v>43779.46960648148</v>
      </c>
      <c r="Q157" s="79" t="s">
        <v>343</v>
      </c>
      <c r="R157" s="79"/>
      <c r="S157" s="79"/>
      <c r="T157" s="79"/>
      <c r="U157" s="79"/>
      <c r="V157" s="82" t="s">
        <v>417</v>
      </c>
      <c r="W157" s="81">
        <v>43779.46960648148</v>
      </c>
      <c r="X157" s="85">
        <v>43779</v>
      </c>
      <c r="Y157" s="87" t="s">
        <v>454</v>
      </c>
      <c r="Z157" s="82" t="s">
        <v>497</v>
      </c>
      <c r="AA157" s="79"/>
      <c r="AB157" s="79"/>
      <c r="AC157" s="87" t="s">
        <v>540</v>
      </c>
      <c r="AD157" s="87" t="s">
        <v>570</v>
      </c>
      <c r="AE157" s="79" t="b">
        <v>0</v>
      </c>
      <c r="AF157" s="79">
        <v>1</v>
      </c>
      <c r="AG157" s="87" t="s">
        <v>583</v>
      </c>
      <c r="AH157" s="79" t="b">
        <v>0</v>
      </c>
      <c r="AI157" s="79" t="s">
        <v>594</v>
      </c>
      <c r="AJ157" s="79"/>
      <c r="AK157" s="87" t="s">
        <v>578</v>
      </c>
      <c r="AL157" s="79" t="b">
        <v>0</v>
      </c>
      <c r="AM157" s="79">
        <v>0</v>
      </c>
      <c r="AN157" s="87" t="s">
        <v>578</v>
      </c>
      <c r="AO157" s="79" t="s">
        <v>600</v>
      </c>
      <c r="AP157" s="79" t="b">
        <v>0</v>
      </c>
      <c r="AQ157" s="87" t="s">
        <v>570</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5</v>
      </c>
      <c r="BE157" s="78" t="str">
        <f>REPLACE(INDEX(GroupVertices[Group],MATCH(Edges[[#This Row],[Vertex 2]],GroupVertices[Vertex],0)),1,1,"")</f>
        <v>5</v>
      </c>
      <c r="BF157" s="48">
        <v>0</v>
      </c>
      <c r="BG157" s="49">
        <v>0</v>
      </c>
      <c r="BH157" s="48">
        <v>0</v>
      </c>
      <c r="BI157" s="49">
        <v>0</v>
      </c>
      <c r="BJ157" s="48">
        <v>0</v>
      </c>
      <c r="BK157" s="49">
        <v>0</v>
      </c>
      <c r="BL157" s="48">
        <v>28</v>
      </c>
      <c r="BM157" s="49">
        <v>100</v>
      </c>
      <c r="BN157" s="48">
        <v>28</v>
      </c>
    </row>
    <row r="158" spans="1:66" ht="15">
      <c r="A158" s="64" t="s">
        <v>227</v>
      </c>
      <c r="B158" s="64" t="s">
        <v>305</v>
      </c>
      <c r="C158" s="65" t="s">
        <v>1933</v>
      </c>
      <c r="D158" s="66">
        <v>3</v>
      </c>
      <c r="E158" s="67" t="s">
        <v>136</v>
      </c>
      <c r="F158" s="68">
        <v>25.5</v>
      </c>
      <c r="G158" s="65"/>
      <c r="H158" s="69"/>
      <c r="I158" s="70"/>
      <c r="J158" s="70"/>
      <c r="K158" s="34" t="s">
        <v>65</v>
      </c>
      <c r="L158" s="77">
        <v>158</v>
      </c>
      <c r="M158" s="77"/>
      <c r="N158" s="72"/>
      <c r="O158" s="79" t="s">
        <v>326</v>
      </c>
      <c r="P158" s="81">
        <v>43648.46612268518</v>
      </c>
      <c r="Q158" s="79" t="s">
        <v>344</v>
      </c>
      <c r="R158" s="79"/>
      <c r="S158" s="79"/>
      <c r="T158" s="79" t="s">
        <v>382</v>
      </c>
      <c r="U158" s="82" t="s">
        <v>405</v>
      </c>
      <c r="V158" s="82" t="s">
        <v>405</v>
      </c>
      <c r="W158" s="81">
        <v>43648.46612268518</v>
      </c>
      <c r="X158" s="85">
        <v>43648</v>
      </c>
      <c r="Y158" s="87" t="s">
        <v>455</v>
      </c>
      <c r="Z158" s="82" t="s">
        <v>498</v>
      </c>
      <c r="AA158" s="79"/>
      <c r="AB158" s="79"/>
      <c r="AC158" s="87" t="s">
        <v>541</v>
      </c>
      <c r="AD158" s="79"/>
      <c r="AE158" s="79" t="b">
        <v>0</v>
      </c>
      <c r="AF158" s="79">
        <v>15</v>
      </c>
      <c r="AG158" s="87" t="s">
        <v>578</v>
      </c>
      <c r="AH158" s="79" t="b">
        <v>0</v>
      </c>
      <c r="AI158" s="79" t="s">
        <v>592</v>
      </c>
      <c r="AJ158" s="79"/>
      <c r="AK158" s="87" t="s">
        <v>578</v>
      </c>
      <c r="AL158" s="79" t="b">
        <v>0</v>
      </c>
      <c r="AM158" s="79">
        <v>10</v>
      </c>
      <c r="AN158" s="87" t="s">
        <v>578</v>
      </c>
      <c r="AO158" s="79" t="s">
        <v>600</v>
      </c>
      <c r="AP158" s="79" t="b">
        <v>0</v>
      </c>
      <c r="AQ158" s="87" t="s">
        <v>541</v>
      </c>
      <c r="AR158" s="79" t="s">
        <v>328</v>
      </c>
      <c r="AS158" s="79">
        <v>0</v>
      </c>
      <c r="AT158" s="79">
        <v>0</v>
      </c>
      <c r="AU158" s="79"/>
      <c r="AV158" s="79"/>
      <c r="AW158" s="79"/>
      <c r="AX158" s="79"/>
      <c r="AY158" s="79"/>
      <c r="AZ158" s="79"/>
      <c r="BA158" s="79"/>
      <c r="BB158" s="79"/>
      <c r="BC158">
        <v>2</v>
      </c>
      <c r="BD158" s="78" t="str">
        <f>REPLACE(INDEX(GroupVertices[Group],MATCH(Edges[[#This Row],[Vertex 1]],GroupVertices[Vertex],0)),1,1,"")</f>
        <v>18</v>
      </c>
      <c r="BE158" s="78" t="str">
        <f>REPLACE(INDEX(GroupVertices[Group],MATCH(Edges[[#This Row],[Vertex 2]],GroupVertices[Vertex],0)),1,1,"")</f>
        <v>18</v>
      </c>
      <c r="BF158" s="48">
        <v>0</v>
      </c>
      <c r="BG158" s="49">
        <v>0</v>
      </c>
      <c r="BH158" s="48">
        <v>0</v>
      </c>
      <c r="BI158" s="49">
        <v>0</v>
      </c>
      <c r="BJ158" s="48">
        <v>0</v>
      </c>
      <c r="BK158" s="49">
        <v>0</v>
      </c>
      <c r="BL158" s="48">
        <v>19</v>
      </c>
      <c r="BM158" s="49">
        <v>100</v>
      </c>
      <c r="BN158" s="48">
        <v>19</v>
      </c>
    </row>
    <row r="159" spans="1:66" ht="15">
      <c r="A159" s="64" t="s">
        <v>227</v>
      </c>
      <c r="B159" s="64" t="s">
        <v>305</v>
      </c>
      <c r="C159" s="65" t="s">
        <v>1933</v>
      </c>
      <c r="D159" s="66">
        <v>3</v>
      </c>
      <c r="E159" s="67" t="s">
        <v>136</v>
      </c>
      <c r="F159" s="68">
        <v>25.5</v>
      </c>
      <c r="G159" s="65"/>
      <c r="H159" s="69"/>
      <c r="I159" s="70"/>
      <c r="J159" s="70"/>
      <c r="K159" s="34" t="s">
        <v>65</v>
      </c>
      <c r="L159" s="77">
        <v>159</v>
      </c>
      <c r="M159" s="77"/>
      <c r="N159" s="72"/>
      <c r="O159" s="79" t="s">
        <v>326</v>
      </c>
      <c r="P159" s="81">
        <v>43779.47715277778</v>
      </c>
      <c r="Q159" s="79" t="s">
        <v>344</v>
      </c>
      <c r="R159" s="79"/>
      <c r="S159" s="79"/>
      <c r="T159" s="79" t="s">
        <v>383</v>
      </c>
      <c r="U159" s="79"/>
      <c r="V159" s="82" t="s">
        <v>418</v>
      </c>
      <c r="W159" s="81">
        <v>43779.47715277778</v>
      </c>
      <c r="X159" s="85">
        <v>43779</v>
      </c>
      <c r="Y159" s="87" t="s">
        <v>456</v>
      </c>
      <c r="Z159" s="82" t="s">
        <v>499</v>
      </c>
      <c r="AA159" s="79"/>
      <c r="AB159" s="79"/>
      <c r="AC159" s="87" t="s">
        <v>542</v>
      </c>
      <c r="AD159" s="79"/>
      <c r="AE159" s="79" t="b">
        <v>0</v>
      </c>
      <c r="AF159" s="79">
        <v>0</v>
      </c>
      <c r="AG159" s="87" t="s">
        <v>578</v>
      </c>
      <c r="AH159" s="79" t="b">
        <v>0</v>
      </c>
      <c r="AI159" s="79" t="s">
        <v>592</v>
      </c>
      <c r="AJ159" s="79"/>
      <c r="AK159" s="87" t="s">
        <v>578</v>
      </c>
      <c r="AL159" s="79" t="b">
        <v>0</v>
      </c>
      <c r="AM159" s="79">
        <v>10</v>
      </c>
      <c r="AN159" s="87" t="s">
        <v>541</v>
      </c>
      <c r="AO159" s="79" t="s">
        <v>600</v>
      </c>
      <c r="AP159" s="79" t="b">
        <v>0</v>
      </c>
      <c r="AQ159" s="87" t="s">
        <v>541</v>
      </c>
      <c r="AR159" s="79" t="s">
        <v>176</v>
      </c>
      <c r="AS159" s="79">
        <v>0</v>
      </c>
      <c r="AT159" s="79">
        <v>0</v>
      </c>
      <c r="AU159" s="79"/>
      <c r="AV159" s="79"/>
      <c r="AW159" s="79"/>
      <c r="AX159" s="79"/>
      <c r="AY159" s="79"/>
      <c r="AZ159" s="79"/>
      <c r="BA159" s="79"/>
      <c r="BB159" s="79"/>
      <c r="BC159">
        <v>2</v>
      </c>
      <c r="BD159" s="78" t="str">
        <f>REPLACE(INDEX(GroupVertices[Group],MATCH(Edges[[#This Row],[Vertex 1]],GroupVertices[Vertex],0)),1,1,"")</f>
        <v>18</v>
      </c>
      <c r="BE159" s="78" t="str">
        <f>REPLACE(INDEX(GroupVertices[Group],MATCH(Edges[[#This Row],[Vertex 2]],GroupVertices[Vertex],0)),1,1,"")</f>
        <v>18</v>
      </c>
      <c r="BF159" s="48">
        <v>0</v>
      </c>
      <c r="BG159" s="49">
        <v>0</v>
      </c>
      <c r="BH159" s="48">
        <v>0</v>
      </c>
      <c r="BI159" s="49">
        <v>0</v>
      </c>
      <c r="BJ159" s="48">
        <v>0</v>
      </c>
      <c r="BK159" s="49">
        <v>0</v>
      </c>
      <c r="BL159" s="48">
        <v>19</v>
      </c>
      <c r="BM159" s="49">
        <v>100</v>
      </c>
      <c r="BN159" s="48">
        <v>19</v>
      </c>
    </row>
    <row r="160" spans="1:66" ht="15">
      <c r="A160" s="64" t="s">
        <v>227</v>
      </c>
      <c r="B160" s="64" t="s">
        <v>227</v>
      </c>
      <c r="C160" s="65" t="s">
        <v>1931</v>
      </c>
      <c r="D160" s="66">
        <v>3</v>
      </c>
      <c r="E160" s="67" t="s">
        <v>132</v>
      </c>
      <c r="F160" s="68">
        <v>32</v>
      </c>
      <c r="G160" s="65"/>
      <c r="H160" s="69"/>
      <c r="I160" s="70"/>
      <c r="J160" s="70"/>
      <c r="K160" s="34" t="s">
        <v>65</v>
      </c>
      <c r="L160" s="77">
        <v>160</v>
      </c>
      <c r="M160" s="77"/>
      <c r="N160" s="72"/>
      <c r="O160" s="79" t="s">
        <v>328</v>
      </c>
      <c r="P160" s="81">
        <v>43779.47715277778</v>
      </c>
      <c r="Q160" s="79" t="s">
        <v>344</v>
      </c>
      <c r="R160" s="79"/>
      <c r="S160" s="79"/>
      <c r="T160" s="79" t="s">
        <v>383</v>
      </c>
      <c r="U160" s="79"/>
      <c r="V160" s="82" t="s">
        <v>418</v>
      </c>
      <c r="W160" s="81">
        <v>43779.47715277778</v>
      </c>
      <c r="X160" s="85">
        <v>43779</v>
      </c>
      <c r="Y160" s="87" t="s">
        <v>456</v>
      </c>
      <c r="Z160" s="82" t="s">
        <v>499</v>
      </c>
      <c r="AA160" s="79"/>
      <c r="AB160" s="79"/>
      <c r="AC160" s="87" t="s">
        <v>542</v>
      </c>
      <c r="AD160" s="79"/>
      <c r="AE160" s="79" t="b">
        <v>0</v>
      </c>
      <c r="AF160" s="79">
        <v>0</v>
      </c>
      <c r="AG160" s="87" t="s">
        <v>578</v>
      </c>
      <c r="AH160" s="79" t="b">
        <v>0</v>
      </c>
      <c r="AI160" s="79" t="s">
        <v>592</v>
      </c>
      <c r="AJ160" s="79"/>
      <c r="AK160" s="87" t="s">
        <v>578</v>
      </c>
      <c r="AL160" s="79" t="b">
        <v>0</v>
      </c>
      <c r="AM160" s="79">
        <v>10</v>
      </c>
      <c r="AN160" s="87" t="s">
        <v>541</v>
      </c>
      <c r="AO160" s="79" t="s">
        <v>600</v>
      </c>
      <c r="AP160" s="79" t="b">
        <v>0</v>
      </c>
      <c r="AQ160" s="87" t="s">
        <v>541</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18</v>
      </c>
      <c r="BE160" s="78" t="str">
        <f>REPLACE(INDEX(GroupVertices[Group],MATCH(Edges[[#This Row],[Vertex 2]],GroupVertices[Vertex],0)),1,1,"")</f>
        <v>18</v>
      </c>
      <c r="BF160" s="48"/>
      <c r="BG160" s="49"/>
      <c r="BH160" s="48"/>
      <c r="BI160" s="49"/>
      <c r="BJ160" s="48"/>
      <c r="BK160" s="49"/>
      <c r="BL160" s="48"/>
      <c r="BM160" s="49"/>
      <c r="BN160" s="48"/>
    </row>
    <row r="161" spans="1:66" ht="15">
      <c r="A161" s="64" t="s">
        <v>228</v>
      </c>
      <c r="B161" s="64" t="s">
        <v>306</v>
      </c>
      <c r="C161" s="65" t="s">
        <v>1931</v>
      </c>
      <c r="D161" s="66">
        <v>3</v>
      </c>
      <c r="E161" s="67" t="s">
        <v>132</v>
      </c>
      <c r="F161" s="68">
        <v>32</v>
      </c>
      <c r="G161" s="65"/>
      <c r="H161" s="69"/>
      <c r="I161" s="70"/>
      <c r="J161" s="70"/>
      <c r="K161" s="34" t="s">
        <v>65</v>
      </c>
      <c r="L161" s="77">
        <v>161</v>
      </c>
      <c r="M161" s="77"/>
      <c r="N161" s="72"/>
      <c r="O161" s="79" t="s">
        <v>326</v>
      </c>
      <c r="P161" s="81">
        <v>43780.73993055556</v>
      </c>
      <c r="Q161" s="79" t="s">
        <v>345</v>
      </c>
      <c r="R161" s="79"/>
      <c r="S161" s="79"/>
      <c r="T161" s="79" t="s">
        <v>384</v>
      </c>
      <c r="U161" s="79"/>
      <c r="V161" s="82" t="s">
        <v>419</v>
      </c>
      <c r="W161" s="81">
        <v>43780.73993055556</v>
      </c>
      <c r="X161" s="85">
        <v>43780</v>
      </c>
      <c r="Y161" s="87" t="s">
        <v>457</v>
      </c>
      <c r="Z161" s="82" t="s">
        <v>500</v>
      </c>
      <c r="AA161" s="79"/>
      <c r="AB161" s="79"/>
      <c r="AC161" s="87" t="s">
        <v>543</v>
      </c>
      <c r="AD161" s="87" t="s">
        <v>571</v>
      </c>
      <c r="AE161" s="79" t="b">
        <v>0</v>
      </c>
      <c r="AF161" s="79">
        <v>4</v>
      </c>
      <c r="AG161" s="87" t="s">
        <v>584</v>
      </c>
      <c r="AH161" s="79" t="b">
        <v>0</v>
      </c>
      <c r="AI161" s="79" t="s">
        <v>592</v>
      </c>
      <c r="AJ161" s="79"/>
      <c r="AK161" s="87" t="s">
        <v>578</v>
      </c>
      <c r="AL161" s="79" t="b">
        <v>0</v>
      </c>
      <c r="AM161" s="79">
        <v>0</v>
      </c>
      <c r="AN161" s="87" t="s">
        <v>578</v>
      </c>
      <c r="AO161" s="79" t="s">
        <v>600</v>
      </c>
      <c r="AP161" s="79" t="b">
        <v>0</v>
      </c>
      <c r="AQ161" s="87" t="s">
        <v>571</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11</v>
      </c>
      <c r="BE161" s="78" t="str">
        <f>REPLACE(INDEX(GroupVertices[Group],MATCH(Edges[[#This Row],[Vertex 2]],GroupVertices[Vertex],0)),1,1,"")</f>
        <v>11</v>
      </c>
      <c r="BF161" s="48"/>
      <c r="BG161" s="49"/>
      <c r="BH161" s="48"/>
      <c r="BI161" s="49"/>
      <c r="BJ161" s="48"/>
      <c r="BK161" s="49"/>
      <c r="BL161" s="48"/>
      <c r="BM161" s="49"/>
      <c r="BN161" s="48"/>
    </row>
    <row r="162" spans="1:66" ht="15">
      <c r="A162" s="64" t="s">
        <v>228</v>
      </c>
      <c r="B162" s="64" t="s">
        <v>307</v>
      </c>
      <c r="C162" s="65" t="s">
        <v>1931</v>
      </c>
      <c r="D162" s="66">
        <v>3</v>
      </c>
      <c r="E162" s="67" t="s">
        <v>132</v>
      </c>
      <c r="F162" s="68">
        <v>32</v>
      </c>
      <c r="G162" s="65"/>
      <c r="H162" s="69"/>
      <c r="I162" s="70"/>
      <c r="J162" s="70"/>
      <c r="K162" s="34" t="s">
        <v>65</v>
      </c>
      <c r="L162" s="77">
        <v>162</v>
      </c>
      <c r="M162" s="77"/>
      <c r="N162" s="72"/>
      <c r="O162" s="79" t="s">
        <v>327</v>
      </c>
      <c r="P162" s="81">
        <v>43780.73993055556</v>
      </c>
      <c r="Q162" s="79" t="s">
        <v>345</v>
      </c>
      <c r="R162" s="79"/>
      <c r="S162" s="79"/>
      <c r="T162" s="79" t="s">
        <v>384</v>
      </c>
      <c r="U162" s="79"/>
      <c r="V162" s="82" t="s">
        <v>419</v>
      </c>
      <c r="W162" s="81">
        <v>43780.73993055556</v>
      </c>
      <c r="X162" s="85">
        <v>43780</v>
      </c>
      <c r="Y162" s="87" t="s">
        <v>457</v>
      </c>
      <c r="Z162" s="82" t="s">
        <v>500</v>
      </c>
      <c r="AA162" s="79"/>
      <c r="AB162" s="79"/>
      <c r="AC162" s="87" t="s">
        <v>543</v>
      </c>
      <c r="AD162" s="87" t="s">
        <v>571</v>
      </c>
      <c r="AE162" s="79" t="b">
        <v>0</v>
      </c>
      <c r="AF162" s="79">
        <v>4</v>
      </c>
      <c r="AG162" s="87" t="s">
        <v>584</v>
      </c>
      <c r="AH162" s="79" t="b">
        <v>0</v>
      </c>
      <c r="AI162" s="79" t="s">
        <v>592</v>
      </c>
      <c r="AJ162" s="79"/>
      <c r="AK162" s="87" t="s">
        <v>578</v>
      </c>
      <c r="AL162" s="79" t="b">
        <v>0</v>
      </c>
      <c r="AM162" s="79">
        <v>0</v>
      </c>
      <c r="AN162" s="87" t="s">
        <v>578</v>
      </c>
      <c r="AO162" s="79" t="s">
        <v>600</v>
      </c>
      <c r="AP162" s="79" t="b">
        <v>0</v>
      </c>
      <c r="AQ162" s="87" t="s">
        <v>571</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11</v>
      </c>
      <c r="BE162" s="78" t="str">
        <f>REPLACE(INDEX(GroupVertices[Group],MATCH(Edges[[#This Row],[Vertex 2]],GroupVertices[Vertex],0)),1,1,"")</f>
        <v>11</v>
      </c>
      <c r="BF162" s="48">
        <v>0</v>
      </c>
      <c r="BG162" s="49">
        <v>0</v>
      </c>
      <c r="BH162" s="48">
        <v>0</v>
      </c>
      <c r="BI162" s="49">
        <v>0</v>
      </c>
      <c r="BJ162" s="48">
        <v>0</v>
      </c>
      <c r="BK162" s="49">
        <v>0</v>
      </c>
      <c r="BL162" s="48">
        <v>13</v>
      </c>
      <c r="BM162" s="49">
        <v>100</v>
      </c>
      <c r="BN162" s="48">
        <v>13</v>
      </c>
    </row>
    <row r="163" spans="1:66" ht="15">
      <c r="A163" s="64" t="s">
        <v>229</v>
      </c>
      <c r="B163" s="64" t="s">
        <v>308</v>
      </c>
      <c r="C163" s="65" t="s">
        <v>1931</v>
      </c>
      <c r="D163" s="66">
        <v>3</v>
      </c>
      <c r="E163" s="67" t="s">
        <v>132</v>
      </c>
      <c r="F163" s="68">
        <v>32</v>
      </c>
      <c r="G163" s="65"/>
      <c r="H163" s="69"/>
      <c r="I163" s="70"/>
      <c r="J163" s="70"/>
      <c r="K163" s="34" t="s">
        <v>65</v>
      </c>
      <c r="L163" s="77">
        <v>163</v>
      </c>
      <c r="M163" s="77"/>
      <c r="N163" s="72"/>
      <c r="O163" s="79" t="s">
        <v>326</v>
      </c>
      <c r="P163" s="81">
        <v>43780.818715277775</v>
      </c>
      <c r="Q163" s="79" t="s">
        <v>346</v>
      </c>
      <c r="R163" s="79"/>
      <c r="S163" s="79"/>
      <c r="T163" s="79" t="s">
        <v>216</v>
      </c>
      <c r="U163" s="79"/>
      <c r="V163" s="82" t="s">
        <v>420</v>
      </c>
      <c r="W163" s="81">
        <v>43780.818715277775</v>
      </c>
      <c r="X163" s="85">
        <v>43780</v>
      </c>
      <c r="Y163" s="87" t="s">
        <v>458</v>
      </c>
      <c r="Z163" s="82" t="s">
        <v>501</v>
      </c>
      <c r="AA163" s="79"/>
      <c r="AB163" s="79"/>
      <c r="AC163" s="87" t="s">
        <v>544</v>
      </c>
      <c r="AD163" s="87" t="s">
        <v>572</v>
      </c>
      <c r="AE163" s="79" t="b">
        <v>0</v>
      </c>
      <c r="AF163" s="79">
        <v>1</v>
      </c>
      <c r="AG163" s="87" t="s">
        <v>585</v>
      </c>
      <c r="AH163" s="79" t="b">
        <v>0</v>
      </c>
      <c r="AI163" s="79" t="s">
        <v>592</v>
      </c>
      <c r="AJ163" s="79"/>
      <c r="AK163" s="87" t="s">
        <v>578</v>
      </c>
      <c r="AL163" s="79" t="b">
        <v>0</v>
      </c>
      <c r="AM163" s="79">
        <v>0</v>
      </c>
      <c r="AN163" s="87" t="s">
        <v>578</v>
      </c>
      <c r="AO163" s="79" t="s">
        <v>599</v>
      </c>
      <c r="AP163" s="79" t="b">
        <v>0</v>
      </c>
      <c r="AQ163" s="87" t="s">
        <v>572</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10</v>
      </c>
      <c r="BE163" s="78" t="str">
        <f>REPLACE(INDEX(GroupVertices[Group],MATCH(Edges[[#This Row],[Vertex 2]],GroupVertices[Vertex],0)),1,1,"")</f>
        <v>10</v>
      </c>
      <c r="BF163" s="48"/>
      <c r="BG163" s="49"/>
      <c r="BH163" s="48"/>
      <c r="BI163" s="49"/>
      <c r="BJ163" s="48"/>
      <c r="BK163" s="49"/>
      <c r="BL163" s="48"/>
      <c r="BM163" s="49"/>
      <c r="BN163" s="48"/>
    </row>
    <row r="164" spans="1:66" ht="15">
      <c r="A164" s="64" t="s">
        <v>229</v>
      </c>
      <c r="B164" s="64" t="s">
        <v>309</v>
      </c>
      <c r="C164" s="65" t="s">
        <v>1931</v>
      </c>
      <c r="D164" s="66">
        <v>3</v>
      </c>
      <c r="E164" s="67" t="s">
        <v>132</v>
      </c>
      <c r="F164" s="68">
        <v>32</v>
      </c>
      <c r="G164" s="65"/>
      <c r="H164" s="69"/>
      <c r="I164" s="70"/>
      <c r="J164" s="70"/>
      <c r="K164" s="34" t="s">
        <v>65</v>
      </c>
      <c r="L164" s="77">
        <v>164</v>
      </c>
      <c r="M164" s="77"/>
      <c r="N164" s="72"/>
      <c r="O164" s="79" t="s">
        <v>327</v>
      </c>
      <c r="P164" s="81">
        <v>43780.818715277775</v>
      </c>
      <c r="Q164" s="79" t="s">
        <v>346</v>
      </c>
      <c r="R164" s="79"/>
      <c r="S164" s="79"/>
      <c r="T164" s="79" t="s">
        <v>216</v>
      </c>
      <c r="U164" s="79"/>
      <c r="V164" s="82" t="s">
        <v>420</v>
      </c>
      <c r="W164" s="81">
        <v>43780.818715277775</v>
      </c>
      <c r="X164" s="85">
        <v>43780</v>
      </c>
      <c r="Y164" s="87" t="s">
        <v>458</v>
      </c>
      <c r="Z164" s="82" t="s">
        <v>501</v>
      </c>
      <c r="AA164" s="79"/>
      <c r="AB164" s="79"/>
      <c r="AC164" s="87" t="s">
        <v>544</v>
      </c>
      <c r="AD164" s="87" t="s">
        <v>572</v>
      </c>
      <c r="AE164" s="79" t="b">
        <v>0</v>
      </c>
      <c r="AF164" s="79">
        <v>1</v>
      </c>
      <c r="AG164" s="87" t="s">
        <v>585</v>
      </c>
      <c r="AH164" s="79" t="b">
        <v>0</v>
      </c>
      <c r="AI164" s="79" t="s">
        <v>592</v>
      </c>
      <c r="AJ164" s="79"/>
      <c r="AK164" s="87" t="s">
        <v>578</v>
      </c>
      <c r="AL164" s="79" t="b">
        <v>0</v>
      </c>
      <c r="AM164" s="79">
        <v>0</v>
      </c>
      <c r="AN164" s="87" t="s">
        <v>578</v>
      </c>
      <c r="AO164" s="79" t="s">
        <v>599</v>
      </c>
      <c r="AP164" s="79" t="b">
        <v>0</v>
      </c>
      <c r="AQ164" s="87" t="s">
        <v>572</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10</v>
      </c>
      <c r="BE164" s="78" t="str">
        <f>REPLACE(INDEX(GroupVertices[Group],MATCH(Edges[[#This Row],[Vertex 2]],GroupVertices[Vertex],0)),1,1,"")</f>
        <v>10</v>
      </c>
      <c r="BF164" s="48">
        <v>2</v>
      </c>
      <c r="BG164" s="49">
        <v>5.555555555555555</v>
      </c>
      <c r="BH164" s="48">
        <v>0</v>
      </c>
      <c r="BI164" s="49">
        <v>0</v>
      </c>
      <c r="BJ164" s="48">
        <v>0</v>
      </c>
      <c r="BK164" s="49">
        <v>0</v>
      </c>
      <c r="BL164" s="48">
        <v>34</v>
      </c>
      <c r="BM164" s="49">
        <v>94.44444444444444</v>
      </c>
      <c r="BN164" s="48">
        <v>36</v>
      </c>
    </row>
    <row r="165" spans="1:66" ht="15">
      <c r="A165" s="64" t="s">
        <v>230</v>
      </c>
      <c r="B165" s="64" t="s">
        <v>230</v>
      </c>
      <c r="C165" s="65" t="s">
        <v>1931</v>
      </c>
      <c r="D165" s="66">
        <v>3</v>
      </c>
      <c r="E165" s="67" t="s">
        <v>132</v>
      </c>
      <c r="F165" s="68">
        <v>32</v>
      </c>
      <c r="G165" s="65"/>
      <c r="H165" s="69"/>
      <c r="I165" s="70"/>
      <c r="J165" s="70"/>
      <c r="K165" s="34" t="s">
        <v>65</v>
      </c>
      <c r="L165" s="77">
        <v>165</v>
      </c>
      <c r="M165" s="77"/>
      <c r="N165" s="72"/>
      <c r="O165" s="79" t="s">
        <v>176</v>
      </c>
      <c r="P165" s="81">
        <v>43297.15122685185</v>
      </c>
      <c r="Q165" s="79" t="s">
        <v>347</v>
      </c>
      <c r="R165" s="79"/>
      <c r="S165" s="79"/>
      <c r="T165" s="79" t="s">
        <v>385</v>
      </c>
      <c r="U165" s="82" t="s">
        <v>406</v>
      </c>
      <c r="V165" s="82" t="s">
        <v>406</v>
      </c>
      <c r="W165" s="81">
        <v>43297.15122685185</v>
      </c>
      <c r="X165" s="85">
        <v>43297</v>
      </c>
      <c r="Y165" s="87" t="s">
        <v>459</v>
      </c>
      <c r="Z165" s="82" t="s">
        <v>502</v>
      </c>
      <c r="AA165" s="79"/>
      <c r="AB165" s="79"/>
      <c r="AC165" s="87" t="s">
        <v>545</v>
      </c>
      <c r="AD165" s="87" t="s">
        <v>573</v>
      </c>
      <c r="AE165" s="79" t="b">
        <v>0</v>
      </c>
      <c r="AF165" s="79">
        <v>2</v>
      </c>
      <c r="AG165" s="87" t="s">
        <v>586</v>
      </c>
      <c r="AH165" s="79" t="b">
        <v>0</v>
      </c>
      <c r="AI165" s="79" t="s">
        <v>592</v>
      </c>
      <c r="AJ165" s="79"/>
      <c r="AK165" s="87" t="s">
        <v>578</v>
      </c>
      <c r="AL165" s="79" t="b">
        <v>0</v>
      </c>
      <c r="AM165" s="79">
        <v>6</v>
      </c>
      <c r="AN165" s="87" t="s">
        <v>578</v>
      </c>
      <c r="AO165" s="79" t="s">
        <v>603</v>
      </c>
      <c r="AP165" s="79" t="b">
        <v>0</v>
      </c>
      <c r="AQ165" s="87" t="s">
        <v>573</v>
      </c>
      <c r="AR165" s="79" t="s">
        <v>328</v>
      </c>
      <c r="AS165" s="79">
        <v>0</v>
      </c>
      <c r="AT165" s="79">
        <v>0</v>
      </c>
      <c r="AU165" s="79"/>
      <c r="AV165" s="79"/>
      <c r="AW165" s="79"/>
      <c r="AX165" s="79"/>
      <c r="AY165" s="79"/>
      <c r="AZ165" s="79"/>
      <c r="BA165" s="79"/>
      <c r="BB165" s="79"/>
      <c r="BC165">
        <v>1</v>
      </c>
      <c r="BD165" s="78" t="str">
        <f>REPLACE(INDEX(GroupVertices[Group],MATCH(Edges[[#This Row],[Vertex 1]],GroupVertices[Vertex],0)),1,1,"")</f>
        <v>2</v>
      </c>
      <c r="BE165" s="78" t="str">
        <f>REPLACE(INDEX(GroupVertices[Group],MATCH(Edges[[#This Row],[Vertex 2]],GroupVertices[Vertex],0)),1,1,"")</f>
        <v>2</v>
      </c>
      <c r="BF165" s="48">
        <v>3</v>
      </c>
      <c r="BG165" s="49">
        <v>6.976744186046512</v>
      </c>
      <c r="BH165" s="48">
        <v>3</v>
      </c>
      <c r="BI165" s="49">
        <v>6.976744186046512</v>
      </c>
      <c r="BJ165" s="48">
        <v>0</v>
      </c>
      <c r="BK165" s="49">
        <v>0</v>
      </c>
      <c r="BL165" s="48">
        <v>37</v>
      </c>
      <c r="BM165" s="49">
        <v>86.04651162790698</v>
      </c>
      <c r="BN165" s="48">
        <v>43</v>
      </c>
    </row>
    <row r="166" spans="1:66" ht="15">
      <c r="A166" s="64" t="s">
        <v>230</v>
      </c>
      <c r="B166" s="64" t="s">
        <v>230</v>
      </c>
      <c r="C166" s="65" t="s">
        <v>1931</v>
      </c>
      <c r="D166" s="66">
        <v>3</v>
      </c>
      <c r="E166" s="67" t="s">
        <v>132</v>
      </c>
      <c r="F166" s="68">
        <v>32</v>
      </c>
      <c r="G166" s="65"/>
      <c r="H166" s="69"/>
      <c r="I166" s="70"/>
      <c r="J166" s="70"/>
      <c r="K166" s="34" t="s">
        <v>65</v>
      </c>
      <c r="L166" s="77">
        <v>166</v>
      </c>
      <c r="M166" s="77"/>
      <c r="N166" s="72"/>
      <c r="O166" s="79" t="s">
        <v>328</v>
      </c>
      <c r="P166" s="81">
        <v>43780.956967592596</v>
      </c>
      <c r="Q166" s="79" t="s">
        <v>347</v>
      </c>
      <c r="R166" s="79"/>
      <c r="S166" s="79"/>
      <c r="T166" s="79" t="s">
        <v>386</v>
      </c>
      <c r="U166" s="79"/>
      <c r="V166" s="82" t="s">
        <v>421</v>
      </c>
      <c r="W166" s="81">
        <v>43780.956967592596</v>
      </c>
      <c r="X166" s="85">
        <v>43780</v>
      </c>
      <c r="Y166" s="87" t="s">
        <v>460</v>
      </c>
      <c r="Z166" s="82" t="s">
        <v>503</v>
      </c>
      <c r="AA166" s="79"/>
      <c r="AB166" s="79"/>
      <c r="AC166" s="87" t="s">
        <v>546</v>
      </c>
      <c r="AD166" s="79"/>
      <c r="AE166" s="79" t="b">
        <v>0</v>
      </c>
      <c r="AF166" s="79">
        <v>0</v>
      </c>
      <c r="AG166" s="87" t="s">
        <v>578</v>
      </c>
      <c r="AH166" s="79" t="b">
        <v>0</v>
      </c>
      <c r="AI166" s="79" t="s">
        <v>592</v>
      </c>
      <c r="AJ166" s="79"/>
      <c r="AK166" s="87" t="s">
        <v>578</v>
      </c>
      <c r="AL166" s="79" t="b">
        <v>0</v>
      </c>
      <c r="AM166" s="79">
        <v>6</v>
      </c>
      <c r="AN166" s="87" t="s">
        <v>545</v>
      </c>
      <c r="AO166" s="79" t="s">
        <v>601</v>
      </c>
      <c r="AP166" s="79" t="b">
        <v>0</v>
      </c>
      <c r="AQ166" s="87" t="s">
        <v>545</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2</v>
      </c>
      <c r="BE166" s="78" t="str">
        <f>REPLACE(INDEX(GroupVertices[Group],MATCH(Edges[[#This Row],[Vertex 2]],GroupVertices[Vertex],0)),1,1,"")</f>
        <v>2</v>
      </c>
      <c r="BF166" s="48">
        <v>3</v>
      </c>
      <c r="BG166" s="49">
        <v>6.976744186046512</v>
      </c>
      <c r="BH166" s="48">
        <v>3</v>
      </c>
      <c r="BI166" s="49">
        <v>6.976744186046512</v>
      </c>
      <c r="BJ166" s="48">
        <v>0</v>
      </c>
      <c r="BK166" s="49">
        <v>0</v>
      </c>
      <c r="BL166" s="48">
        <v>37</v>
      </c>
      <c r="BM166" s="49">
        <v>86.04651162790698</v>
      </c>
      <c r="BN166" s="48">
        <v>43</v>
      </c>
    </row>
    <row r="167" spans="1:66" ht="15">
      <c r="A167" s="64" t="s">
        <v>231</v>
      </c>
      <c r="B167" s="64" t="s">
        <v>310</v>
      </c>
      <c r="C167" s="65" t="s">
        <v>1931</v>
      </c>
      <c r="D167" s="66">
        <v>3</v>
      </c>
      <c r="E167" s="67" t="s">
        <v>132</v>
      </c>
      <c r="F167" s="68">
        <v>32</v>
      </c>
      <c r="G167" s="65"/>
      <c r="H167" s="69"/>
      <c r="I167" s="70"/>
      <c r="J167" s="70"/>
      <c r="K167" s="34" t="s">
        <v>65</v>
      </c>
      <c r="L167" s="77">
        <v>167</v>
      </c>
      <c r="M167" s="77"/>
      <c r="N167" s="72"/>
      <c r="O167" s="79" t="s">
        <v>326</v>
      </c>
      <c r="P167" s="81">
        <v>43781.03568287037</v>
      </c>
      <c r="Q167" s="79" t="s">
        <v>348</v>
      </c>
      <c r="R167" s="82" t="s">
        <v>366</v>
      </c>
      <c r="S167" s="79" t="s">
        <v>373</v>
      </c>
      <c r="T167" s="79" t="s">
        <v>387</v>
      </c>
      <c r="U167" s="79"/>
      <c r="V167" s="82" t="s">
        <v>422</v>
      </c>
      <c r="W167" s="81">
        <v>43781.03568287037</v>
      </c>
      <c r="X167" s="85">
        <v>43781</v>
      </c>
      <c r="Y167" s="87" t="s">
        <v>461</v>
      </c>
      <c r="Z167" s="82" t="s">
        <v>504</v>
      </c>
      <c r="AA167" s="79"/>
      <c r="AB167" s="79"/>
      <c r="AC167" s="87" t="s">
        <v>547</v>
      </c>
      <c r="AD167" s="79"/>
      <c r="AE167" s="79" t="b">
        <v>0</v>
      </c>
      <c r="AF167" s="79">
        <v>0</v>
      </c>
      <c r="AG167" s="87" t="s">
        <v>578</v>
      </c>
      <c r="AH167" s="79" t="b">
        <v>0</v>
      </c>
      <c r="AI167" s="79" t="s">
        <v>592</v>
      </c>
      <c r="AJ167" s="79"/>
      <c r="AK167" s="87" t="s">
        <v>578</v>
      </c>
      <c r="AL167" s="79" t="b">
        <v>0</v>
      </c>
      <c r="AM167" s="79">
        <v>0</v>
      </c>
      <c r="AN167" s="87" t="s">
        <v>578</v>
      </c>
      <c r="AO167" s="79" t="s">
        <v>601</v>
      </c>
      <c r="AP167" s="79" t="b">
        <v>0</v>
      </c>
      <c r="AQ167" s="87" t="s">
        <v>547</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8</v>
      </c>
      <c r="BE167" s="78" t="str">
        <f>REPLACE(INDEX(GroupVertices[Group],MATCH(Edges[[#This Row],[Vertex 2]],GroupVertices[Vertex],0)),1,1,"")</f>
        <v>8</v>
      </c>
      <c r="BF167" s="48"/>
      <c r="BG167" s="49"/>
      <c r="BH167" s="48"/>
      <c r="BI167" s="49"/>
      <c r="BJ167" s="48"/>
      <c r="BK167" s="49"/>
      <c r="BL167" s="48"/>
      <c r="BM167" s="49"/>
      <c r="BN167" s="48"/>
    </row>
    <row r="168" spans="1:66" ht="15">
      <c r="A168" s="64" t="s">
        <v>231</v>
      </c>
      <c r="B168" s="64" t="s">
        <v>311</v>
      </c>
      <c r="C168" s="65" t="s">
        <v>1931</v>
      </c>
      <c r="D168" s="66">
        <v>3</v>
      </c>
      <c r="E168" s="67" t="s">
        <v>132</v>
      </c>
      <c r="F168" s="68">
        <v>32</v>
      </c>
      <c r="G168" s="65"/>
      <c r="H168" s="69"/>
      <c r="I168" s="70"/>
      <c r="J168" s="70"/>
      <c r="K168" s="34" t="s">
        <v>65</v>
      </c>
      <c r="L168" s="77">
        <v>168</v>
      </c>
      <c r="M168" s="77"/>
      <c r="N168" s="72"/>
      <c r="O168" s="79" t="s">
        <v>326</v>
      </c>
      <c r="P168" s="81">
        <v>43781.03568287037</v>
      </c>
      <c r="Q168" s="79" t="s">
        <v>348</v>
      </c>
      <c r="R168" s="82" t="s">
        <v>366</v>
      </c>
      <c r="S168" s="79" t="s">
        <v>373</v>
      </c>
      <c r="T168" s="79" t="s">
        <v>387</v>
      </c>
      <c r="U168" s="79"/>
      <c r="V168" s="82" t="s">
        <v>422</v>
      </c>
      <c r="W168" s="81">
        <v>43781.03568287037</v>
      </c>
      <c r="X168" s="85">
        <v>43781</v>
      </c>
      <c r="Y168" s="87" t="s">
        <v>461</v>
      </c>
      <c r="Z168" s="82" t="s">
        <v>504</v>
      </c>
      <c r="AA168" s="79"/>
      <c r="AB168" s="79"/>
      <c r="AC168" s="87" t="s">
        <v>547</v>
      </c>
      <c r="AD168" s="79"/>
      <c r="AE168" s="79" t="b">
        <v>0</v>
      </c>
      <c r="AF168" s="79">
        <v>0</v>
      </c>
      <c r="AG168" s="87" t="s">
        <v>578</v>
      </c>
      <c r="AH168" s="79" t="b">
        <v>0</v>
      </c>
      <c r="AI168" s="79" t="s">
        <v>592</v>
      </c>
      <c r="AJ168" s="79"/>
      <c r="AK168" s="87" t="s">
        <v>578</v>
      </c>
      <c r="AL168" s="79" t="b">
        <v>0</v>
      </c>
      <c r="AM168" s="79">
        <v>0</v>
      </c>
      <c r="AN168" s="87" t="s">
        <v>578</v>
      </c>
      <c r="AO168" s="79" t="s">
        <v>601</v>
      </c>
      <c r="AP168" s="79" t="b">
        <v>0</v>
      </c>
      <c r="AQ168" s="87" t="s">
        <v>547</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8</v>
      </c>
      <c r="BE168" s="78" t="str">
        <f>REPLACE(INDEX(GroupVertices[Group],MATCH(Edges[[#This Row],[Vertex 2]],GroupVertices[Vertex],0)),1,1,"")</f>
        <v>8</v>
      </c>
      <c r="BF168" s="48">
        <v>1</v>
      </c>
      <c r="BG168" s="49">
        <v>3.0303030303030303</v>
      </c>
      <c r="BH168" s="48">
        <v>3</v>
      </c>
      <c r="BI168" s="49">
        <v>9.090909090909092</v>
      </c>
      <c r="BJ168" s="48">
        <v>0</v>
      </c>
      <c r="BK168" s="49">
        <v>0</v>
      </c>
      <c r="BL168" s="48">
        <v>29</v>
      </c>
      <c r="BM168" s="49">
        <v>87.87878787878788</v>
      </c>
      <c r="BN168" s="48">
        <v>33</v>
      </c>
    </row>
    <row r="169" spans="1:66" ht="15">
      <c r="A169" s="64" t="s">
        <v>231</v>
      </c>
      <c r="B169" s="64" t="s">
        <v>262</v>
      </c>
      <c r="C169" s="65" t="s">
        <v>1931</v>
      </c>
      <c r="D169" s="66">
        <v>3</v>
      </c>
      <c r="E169" s="67" t="s">
        <v>132</v>
      </c>
      <c r="F169" s="68">
        <v>32</v>
      </c>
      <c r="G169" s="65"/>
      <c r="H169" s="69"/>
      <c r="I169" s="70"/>
      <c r="J169" s="70"/>
      <c r="K169" s="34" t="s">
        <v>65</v>
      </c>
      <c r="L169" s="77">
        <v>169</v>
      </c>
      <c r="M169" s="77"/>
      <c r="N169" s="72"/>
      <c r="O169" s="79" t="s">
        <v>326</v>
      </c>
      <c r="P169" s="81">
        <v>43781.03568287037</v>
      </c>
      <c r="Q169" s="79" t="s">
        <v>348</v>
      </c>
      <c r="R169" s="82" t="s">
        <v>366</v>
      </c>
      <c r="S169" s="79" t="s">
        <v>373</v>
      </c>
      <c r="T169" s="79" t="s">
        <v>387</v>
      </c>
      <c r="U169" s="79"/>
      <c r="V169" s="82" t="s">
        <v>422</v>
      </c>
      <c r="W169" s="81">
        <v>43781.03568287037</v>
      </c>
      <c r="X169" s="85">
        <v>43781</v>
      </c>
      <c r="Y169" s="87" t="s">
        <v>461</v>
      </c>
      <c r="Z169" s="82" t="s">
        <v>504</v>
      </c>
      <c r="AA169" s="79"/>
      <c r="AB169" s="79"/>
      <c r="AC169" s="87" t="s">
        <v>547</v>
      </c>
      <c r="AD169" s="79"/>
      <c r="AE169" s="79" t="b">
        <v>0</v>
      </c>
      <c r="AF169" s="79">
        <v>0</v>
      </c>
      <c r="AG169" s="87" t="s">
        <v>578</v>
      </c>
      <c r="AH169" s="79" t="b">
        <v>0</v>
      </c>
      <c r="AI169" s="79" t="s">
        <v>592</v>
      </c>
      <c r="AJ169" s="79"/>
      <c r="AK169" s="87" t="s">
        <v>578</v>
      </c>
      <c r="AL169" s="79" t="b">
        <v>0</v>
      </c>
      <c r="AM169" s="79">
        <v>0</v>
      </c>
      <c r="AN169" s="87" t="s">
        <v>578</v>
      </c>
      <c r="AO169" s="79" t="s">
        <v>601</v>
      </c>
      <c r="AP169" s="79" t="b">
        <v>0</v>
      </c>
      <c r="AQ169" s="87" t="s">
        <v>547</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8</v>
      </c>
      <c r="BE169" s="78" t="str">
        <f>REPLACE(INDEX(GroupVertices[Group],MATCH(Edges[[#This Row],[Vertex 2]],GroupVertices[Vertex],0)),1,1,"")</f>
        <v>8</v>
      </c>
      <c r="BF169" s="48"/>
      <c r="BG169" s="49"/>
      <c r="BH169" s="48"/>
      <c r="BI169" s="49"/>
      <c r="BJ169" s="48"/>
      <c r="BK169" s="49"/>
      <c r="BL169" s="48"/>
      <c r="BM169" s="49"/>
      <c r="BN169" s="48"/>
    </row>
    <row r="170" spans="1:66" ht="15">
      <c r="A170" s="64" t="s">
        <v>232</v>
      </c>
      <c r="B170" s="64" t="s">
        <v>312</v>
      </c>
      <c r="C170" s="65" t="s">
        <v>1931</v>
      </c>
      <c r="D170" s="66">
        <v>3</v>
      </c>
      <c r="E170" s="67" t="s">
        <v>132</v>
      </c>
      <c r="F170" s="68">
        <v>32</v>
      </c>
      <c r="G170" s="65"/>
      <c r="H170" s="69"/>
      <c r="I170" s="70"/>
      <c r="J170" s="70"/>
      <c r="K170" s="34" t="s">
        <v>65</v>
      </c>
      <c r="L170" s="77">
        <v>170</v>
      </c>
      <c r="M170" s="77"/>
      <c r="N170" s="72"/>
      <c r="O170" s="79" t="s">
        <v>326</v>
      </c>
      <c r="P170" s="81">
        <v>43781.66101851852</v>
      </c>
      <c r="Q170" s="79" t="s">
        <v>349</v>
      </c>
      <c r="R170" s="82" t="s">
        <v>367</v>
      </c>
      <c r="S170" s="79" t="s">
        <v>374</v>
      </c>
      <c r="T170" s="79" t="s">
        <v>216</v>
      </c>
      <c r="U170" s="79"/>
      <c r="V170" s="82" t="s">
        <v>423</v>
      </c>
      <c r="W170" s="81">
        <v>43781.66101851852</v>
      </c>
      <c r="X170" s="85">
        <v>43781</v>
      </c>
      <c r="Y170" s="87" t="s">
        <v>462</v>
      </c>
      <c r="Z170" s="82" t="s">
        <v>505</v>
      </c>
      <c r="AA170" s="79"/>
      <c r="AB170" s="79"/>
      <c r="AC170" s="87" t="s">
        <v>548</v>
      </c>
      <c r="AD170" s="79"/>
      <c r="AE170" s="79" t="b">
        <v>0</v>
      </c>
      <c r="AF170" s="79">
        <v>0</v>
      </c>
      <c r="AG170" s="87" t="s">
        <v>578</v>
      </c>
      <c r="AH170" s="79" t="b">
        <v>0</v>
      </c>
      <c r="AI170" s="79" t="s">
        <v>592</v>
      </c>
      <c r="AJ170" s="79"/>
      <c r="AK170" s="87" t="s">
        <v>578</v>
      </c>
      <c r="AL170" s="79" t="b">
        <v>0</v>
      </c>
      <c r="AM170" s="79">
        <v>0</v>
      </c>
      <c r="AN170" s="87" t="s">
        <v>578</v>
      </c>
      <c r="AO170" s="79" t="s">
        <v>604</v>
      </c>
      <c r="AP170" s="79" t="b">
        <v>0</v>
      </c>
      <c r="AQ170" s="87" t="s">
        <v>548</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4</v>
      </c>
      <c r="BE170" s="78" t="str">
        <f>REPLACE(INDEX(GroupVertices[Group],MATCH(Edges[[#This Row],[Vertex 2]],GroupVertices[Vertex],0)),1,1,"")</f>
        <v>4</v>
      </c>
      <c r="BF170" s="48"/>
      <c r="BG170" s="49"/>
      <c r="BH170" s="48"/>
      <c r="BI170" s="49"/>
      <c r="BJ170" s="48"/>
      <c r="BK170" s="49"/>
      <c r="BL170" s="48"/>
      <c r="BM170" s="49"/>
      <c r="BN170" s="48"/>
    </row>
    <row r="171" spans="1:66" ht="15">
      <c r="A171" s="64" t="s">
        <v>232</v>
      </c>
      <c r="B171" s="64" t="s">
        <v>313</v>
      </c>
      <c r="C171" s="65" t="s">
        <v>1931</v>
      </c>
      <c r="D171" s="66">
        <v>3</v>
      </c>
      <c r="E171" s="67" t="s">
        <v>132</v>
      </c>
      <c r="F171" s="68">
        <v>32</v>
      </c>
      <c r="G171" s="65"/>
      <c r="H171" s="69"/>
      <c r="I171" s="70"/>
      <c r="J171" s="70"/>
      <c r="K171" s="34" t="s">
        <v>65</v>
      </c>
      <c r="L171" s="77">
        <v>171</v>
      </c>
      <c r="M171" s="77"/>
      <c r="N171" s="72"/>
      <c r="O171" s="79" t="s">
        <v>326</v>
      </c>
      <c r="P171" s="81">
        <v>43781.66101851852</v>
      </c>
      <c r="Q171" s="79" t="s">
        <v>349</v>
      </c>
      <c r="R171" s="82" t="s">
        <v>367</v>
      </c>
      <c r="S171" s="79" t="s">
        <v>374</v>
      </c>
      <c r="T171" s="79" t="s">
        <v>216</v>
      </c>
      <c r="U171" s="79"/>
      <c r="V171" s="82" t="s">
        <v>423</v>
      </c>
      <c r="W171" s="81">
        <v>43781.66101851852</v>
      </c>
      <c r="X171" s="85">
        <v>43781</v>
      </c>
      <c r="Y171" s="87" t="s">
        <v>462</v>
      </c>
      <c r="Z171" s="82" t="s">
        <v>505</v>
      </c>
      <c r="AA171" s="79"/>
      <c r="AB171" s="79"/>
      <c r="AC171" s="87" t="s">
        <v>548</v>
      </c>
      <c r="AD171" s="79"/>
      <c r="AE171" s="79" t="b">
        <v>0</v>
      </c>
      <c r="AF171" s="79">
        <v>0</v>
      </c>
      <c r="AG171" s="87" t="s">
        <v>578</v>
      </c>
      <c r="AH171" s="79" t="b">
        <v>0</v>
      </c>
      <c r="AI171" s="79" t="s">
        <v>592</v>
      </c>
      <c r="AJ171" s="79"/>
      <c r="AK171" s="87" t="s">
        <v>578</v>
      </c>
      <c r="AL171" s="79" t="b">
        <v>0</v>
      </c>
      <c r="AM171" s="79">
        <v>0</v>
      </c>
      <c r="AN171" s="87" t="s">
        <v>578</v>
      </c>
      <c r="AO171" s="79" t="s">
        <v>604</v>
      </c>
      <c r="AP171" s="79" t="b">
        <v>0</v>
      </c>
      <c r="AQ171" s="87" t="s">
        <v>548</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4</v>
      </c>
      <c r="BE171" s="78" t="str">
        <f>REPLACE(INDEX(GroupVertices[Group],MATCH(Edges[[#This Row],[Vertex 2]],GroupVertices[Vertex],0)),1,1,"")</f>
        <v>4</v>
      </c>
      <c r="BF171" s="48"/>
      <c r="BG171" s="49"/>
      <c r="BH171" s="48"/>
      <c r="BI171" s="49"/>
      <c r="BJ171" s="48"/>
      <c r="BK171" s="49"/>
      <c r="BL171" s="48"/>
      <c r="BM171" s="49"/>
      <c r="BN171" s="48"/>
    </row>
    <row r="172" spans="1:66" ht="15">
      <c r="A172" s="64" t="s">
        <v>232</v>
      </c>
      <c r="B172" s="64" t="s">
        <v>314</v>
      </c>
      <c r="C172" s="65" t="s">
        <v>1931</v>
      </c>
      <c r="D172" s="66">
        <v>3</v>
      </c>
      <c r="E172" s="67" t="s">
        <v>132</v>
      </c>
      <c r="F172" s="68">
        <v>32</v>
      </c>
      <c r="G172" s="65"/>
      <c r="H172" s="69"/>
      <c r="I172" s="70"/>
      <c r="J172" s="70"/>
      <c r="K172" s="34" t="s">
        <v>65</v>
      </c>
      <c r="L172" s="77">
        <v>172</v>
      </c>
      <c r="M172" s="77"/>
      <c r="N172" s="72"/>
      <c r="O172" s="79" t="s">
        <v>326</v>
      </c>
      <c r="P172" s="81">
        <v>43781.66101851852</v>
      </c>
      <c r="Q172" s="79" t="s">
        <v>349</v>
      </c>
      <c r="R172" s="82" t="s">
        <v>367</v>
      </c>
      <c r="S172" s="79" t="s">
        <v>374</v>
      </c>
      <c r="T172" s="79" t="s">
        <v>216</v>
      </c>
      <c r="U172" s="79"/>
      <c r="V172" s="82" t="s">
        <v>423</v>
      </c>
      <c r="W172" s="81">
        <v>43781.66101851852</v>
      </c>
      <c r="X172" s="85">
        <v>43781</v>
      </c>
      <c r="Y172" s="87" t="s">
        <v>462</v>
      </c>
      <c r="Z172" s="82" t="s">
        <v>505</v>
      </c>
      <c r="AA172" s="79"/>
      <c r="AB172" s="79"/>
      <c r="AC172" s="87" t="s">
        <v>548</v>
      </c>
      <c r="AD172" s="79"/>
      <c r="AE172" s="79" t="b">
        <v>0</v>
      </c>
      <c r="AF172" s="79">
        <v>0</v>
      </c>
      <c r="AG172" s="87" t="s">
        <v>578</v>
      </c>
      <c r="AH172" s="79" t="b">
        <v>0</v>
      </c>
      <c r="AI172" s="79" t="s">
        <v>592</v>
      </c>
      <c r="AJ172" s="79"/>
      <c r="AK172" s="87" t="s">
        <v>578</v>
      </c>
      <c r="AL172" s="79" t="b">
        <v>0</v>
      </c>
      <c r="AM172" s="79">
        <v>0</v>
      </c>
      <c r="AN172" s="87" t="s">
        <v>578</v>
      </c>
      <c r="AO172" s="79" t="s">
        <v>604</v>
      </c>
      <c r="AP172" s="79" t="b">
        <v>0</v>
      </c>
      <c r="AQ172" s="87" t="s">
        <v>548</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4</v>
      </c>
      <c r="BE172" s="78" t="str">
        <f>REPLACE(INDEX(GroupVertices[Group],MATCH(Edges[[#This Row],[Vertex 2]],GroupVertices[Vertex],0)),1,1,"")</f>
        <v>4</v>
      </c>
      <c r="BF172" s="48"/>
      <c r="BG172" s="49"/>
      <c r="BH172" s="48"/>
      <c r="BI172" s="49"/>
      <c r="BJ172" s="48"/>
      <c r="BK172" s="49"/>
      <c r="BL172" s="48"/>
      <c r="BM172" s="49"/>
      <c r="BN172" s="48"/>
    </row>
    <row r="173" spans="1:66" ht="15">
      <c r="A173" s="64" t="s">
        <v>232</v>
      </c>
      <c r="B173" s="64" t="s">
        <v>315</v>
      </c>
      <c r="C173" s="65" t="s">
        <v>1931</v>
      </c>
      <c r="D173" s="66">
        <v>3</v>
      </c>
      <c r="E173" s="67" t="s">
        <v>132</v>
      </c>
      <c r="F173" s="68">
        <v>32</v>
      </c>
      <c r="G173" s="65"/>
      <c r="H173" s="69"/>
      <c r="I173" s="70"/>
      <c r="J173" s="70"/>
      <c r="K173" s="34" t="s">
        <v>65</v>
      </c>
      <c r="L173" s="77">
        <v>173</v>
      </c>
      <c r="M173" s="77"/>
      <c r="N173" s="72"/>
      <c r="O173" s="79" t="s">
        <v>326</v>
      </c>
      <c r="P173" s="81">
        <v>43781.66101851852</v>
      </c>
      <c r="Q173" s="79" t="s">
        <v>349</v>
      </c>
      <c r="R173" s="82" t="s">
        <v>367</v>
      </c>
      <c r="S173" s="79" t="s">
        <v>374</v>
      </c>
      <c r="T173" s="79" t="s">
        <v>216</v>
      </c>
      <c r="U173" s="79"/>
      <c r="V173" s="82" t="s">
        <v>423</v>
      </c>
      <c r="W173" s="81">
        <v>43781.66101851852</v>
      </c>
      <c r="X173" s="85">
        <v>43781</v>
      </c>
      <c r="Y173" s="87" t="s">
        <v>462</v>
      </c>
      <c r="Z173" s="82" t="s">
        <v>505</v>
      </c>
      <c r="AA173" s="79"/>
      <c r="AB173" s="79"/>
      <c r="AC173" s="87" t="s">
        <v>548</v>
      </c>
      <c r="AD173" s="79"/>
      <c r="AE173" s="79" t="b">
        <v>0</v>
      </c>
      <c r="AF173" s="79">
        <v>0</v>
      </c>
      <c r="AG173" s="87" t="s">
        <v>578</v>
      </c>
      <c r="AH173" s="79" t="b">
        <v>0</v>
      </c>
      <c r="AI173" s="79" t="s">
        <v>592</v>
      </c>
      <c r="AJ173" s="79"/>
      <c r="AK173" s="87" t="s">
        <v>578</v>
      </c>
      <c r="AL173" s="79" t="b">
        <v>0</v>
      </c>
      <c r="AM173" s="79">
        <v>0</v>
      </c>
      <c r="AN173" s="87" t="s">
        <v>578</v>
      </c>
      <c r="AO173" s="79" t="s">
        <v>604</v>
      </c>
      <c r="AP173" s="79" t="b">
        <v>0</v>
      </c>
      <c r="AQ173" s="87" t="s">
        <v>548</v>
      </c>
      <c r="AR173" s="79" t="s">
        <v>176</v>
      </c>
      <c r="AS173" s="79">
        <v>0</v>
      </c>
      <c r="AT173" s="79">
        <v>0</v>
      </c>
      <c r="AU173" s="79"/>
      <c r="AV173" s="79"/>
      <c r="AW173" s="79"/>
      <c r="AX173" s="79"/>
      <c r="AY173" s="79"/>
      <c r="AZ173" s="79"/>
      <c r="BA173" s="79"/>
      <c r="BB173" s="79"/>
      <c r="BC173">
        <v>1</v>
      </c>
      <c r="BD173" s="78" t="str">
        <f>REPLACE(INDEX(GroupVertices[Group],MATCH(Edges[[#This Row],[Vertex 1]],GroupVertices[Vertex],0)),1,1,"")</f>
        <v>4</v>
      </c>
      <c r="BE173" s="78" t="str">
        <f>REPLACE(INDEX(GroupVertices[Group],MATCH(Edges[[#This Row],[Vertex 2]],GroupVertices[Vertex],0)),1,1,"")</f>
        <v>4</v>
      </c>
      <c r="BF173" s="48">
        <v>1</v>
      </c>
      <c r="BG173" s="49">
        <v>3.7037037037037037</v>
      </c>
      <c r="BH173" s="48">
        <v>1</v>
      </c>
      <c r="BI173" s="49">
        <v>3.7037037037037037</v>
      </c>
      <c r="BJ173" s="48">
        <v>0</v>
      </c>
      <c r="BK173" s="49">
        <v>0</v>
      </c>
      <c r="BL173" s="48">
        <v>25</v>
      </c>
      <c r="BM173" s="49">
        <v>92.5925925925926</v>
      </c>
      <c r="BN173" s="48">
        <v>27</v>
      </c>
    </row>
    <row r="174" spans="1:66" ht="15">
      <c r="A174" s="64" t="s">
        <v>233</v>
      </c>
      <c r="B174" s="64" t="s">
        <v>233</v>
      </c>
      <c r="C174" s="65" t="s">
        <v>1931</v>
      </c>
      <c r="D174" s="66">
        <v>3</v>
      </c>
      <c r="E174" s="67" t="s">
        <v>132</v>
      </c>
      <c r="F174" s="68">
        <v>32</v>
      </c>
      <c r="G174" s="65"/>
      <c r="H174" s="69"/>
      <c r="I174" s="70"/>
      <c r="J174" s="70"/>
      <c r="K174" s="34" t="s">
        <v>65</v>
      </c>
      <c r="L174" s="77">
        <v>174</v>
      </c>
      <c r="M174" s="77"/>
      <c r="N174" s="72"/>
      <c r="O174" s="79" t="s">
        <v>176</v>
      </c>
      <c r="P174" s="81">
        <v>43781.910405092596</v>
      </c>
      <c r="Q174" s="79" t="s">
        <v>350</v>
      </c>
      <c r="R174" s="79"/>
      <c r="S174" s="79"/>
      <c r="T174" s="79" t="s">
        <v>388</v>
      </c>
      <c r="U174" s="79"/>
      <c r="V174" s="82" t="s">
        <v>424</v>
      </c>
      <c r="W174" s="81">
        <v>43781.910405092596</v>
      </c>
      <c r="X174" s="85">
        <v>43781</v>
      </c>
      <c r="Y174" s="87" t="s">
        <v>463</v>
      </c>
      <c r="Z174" s="82" t="s">
        <v>506</v>
      </c>
      <c r="AA174" s="79"/>
      <c r="AB174" s="79"/>
      <c r="AC174" s="87" t="s">
        <v>549</v>
      </c>
      <c r="AD174" s="79"/>
      <c r="AE174" s="79" t="b">
        <v>0</v>
      </c>
      <c r="AF174" s="79">
        <v>0</v>
      </c>
      <c r="AG174" s="87" t="s">
        <v>578</v>
      </c>
      <c r="AH174" s="79" t="b">
        <v>0</v>
      </c>
      <c r="AI174" s="79" t="s">
        <v>592</v>
      </c>
      <c r="AJ174" s="79"/>
      <c r="AK174" s="87" t="s">
        <v>578</v>
      </c>
      <c r="AL174" s="79" t="b">
        <v>0</v>
      </c>
      <c r="AM174" s="79">
        <v>0</v>
      </c>
      <c r="AN174" s="87" t="s">
        <v>578</v>
      </c>
      <c r="AO174" s="79" t="s">
        <v>601</v>
      </c>
      <c r="AP174" s="79" t="b">
        <v>0</v>
      </c>
      <c r="AQ174" s="87" t="s">
        <v>549</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2</v>
      </c>
      <c r="BE174" s="78" t="str">
        <f>REPLACE(INDEX(GroupVertices[Group],MATCH(Edges[[#This Row],[Vertex 2]],GroupVertices[Vertex],0)),1,1,"")</f>
        <v>2</v>
      </c>
      <c r="BF174" s="48">
        <v>0</v>
      </c>
      <c r="BG174" s="49">
        <v>0</v>
      </c>
      <c r="BH174" s="48">
        <v>4</v>
      </c>
      <c r="BI174" s="49">
        <v>8.695652173913043</v>
      </c>
      <c r="BJ174" s="48">
        <v>0</v>
      </c>
      <c r="BK174" s="49">
        <v>0</v>
      </c>
      <c r="BL174" s="48">
        <v>42</v>
      </c>
      <c r="BM174" s="49">
        <v>91.30434782608695</v>
      </c>
      <c r="BN174" s="48">
        <v>46</v>
      </c>
    </row>
    <row r="175" spans="1:66" ht="15">
      <c r="A175" s="64" t="s">
        <v>234</v>
      </c>
      <c r="B175" s="64" t="s">
        <v>316</v>
      </c>
      <c r="C175" s="65" t="s">
        <v>1931</v>
      </c>
      <c r="D175" s="66">
        <v>3</v>
      </c>
      <c r="E175" s="67" t="s">
        <v>132</v>
      </c>
      <c r="F175" s="68">
        <v>32</v>
      </c>
      <c r="G175" s="65"/>
      <c r="H175" s="69"/>
      <c r="I175" s="70"/>
      <c r="J175" s="70"/>
      <c r="K175" s="34" t="s">
        <v>65</v>
      </c>
      <c r="L175" s="77">
        <v>175</v>
      </c>
      <c r="M175" s="77"/>
      <c r="N175" s="72"/>
      <c r="O175" s="79" t="s">
        <v>327</v>
      </c>
      <c r="P175" s="81">
        <v>43782.135671296295</v>
      </c>
      <c r="Q175" s="79" t="s">
        <v>351</v>
      </c>
      <c r="R175" s="79"/>
      <c r="S175" s="79"/>
      <c r="T175" s="79"/>
      <c r="U175" s="79"/>
      <c r="V175" s="82" t="s">
        <v>425</v>
      </c>
      <c r="W175" s="81">
        <v>43782.135671296295</v>
      </c>
      <c r="X175" s="85">
        <v>43782</v>
      </c>
      <c r="Y175" s="87" t="s">
        <v>464</v>
      </c>
      <c r="Z175" s="82" t="s">
        <v>507</v>
      </c>
      <c r="AA175" s="79"/>
      <c r="AB175" s="79"/>
      <c r="AC175" s="87" t="s">
        <v>550</v>
      </c>
      <c r="AD175" s="87" t="s">
        <v>574</v>
      </c>
      <c r="AE175" s="79" t="b">
        <v>0</v>
      </c>
      <c r="AF175" s="79">
        <v>0</v>
      </c>
      <c r="AG175" s="87" t="s">
        <v>587</v>
      </c>
      <c r="AH175" s="79" t="b">
        <v>0</v>
      </c>
      <c r="AI175" s="79" t="s">
        <v>592</v>
      </c>
      <c r="AJ175" s="79"/>
      <c r="AK175" s="87" t="s">
        <v>578</v>
      </c>
      <c r="AL175" s="79" t="b">
        <v>0</v>
      </c>
      <c r="AM175" s="79">
        <v>0</v>
      </c>
      <c r="AN175" s="87" t="s">
        <v>578</v>
      </c>
      <c r="AO175" s="79" t="s">
        <v>601</v>
      </c>
      <c r="AP175" s="79" t="b">
        <v>0</v>
      </c>
      <c r="AQ175" s="87" t="s">
        <v>574</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17</v>
      </c>
      <c r="BE175" s="78" t="str">
        <f>REPLACE(INDEX(GroupVertices[Group],MATCH(Edges[[#This Row],[Vertex 2]],GroupVertices[Vertex],0)),1,1,"")</f>
        <v>17</v>
      </c>
      <c r="BF175" s="48">
        <v>0</v>
      </c>
      <c r="BG175" s="49">
        <v>0</v>
      </c>
      <c r="BH175" s="48">
        <v>0</v>
      </c>
      <c r="BI175" s="49">
        <v>0</v>
      </c>
      <c r="BJ175" s="48">
        <v>0</v>
      </c>
      <c r="BK175" s="49">
        <v>0</v>
      </c>
      <c r="BL175" s="48">
        <v>15</v>
      </c>
      <c r="BM175" s="49">
        <v>100</v>
      </c>
      <c r="BN175" s="48">
        <v>15</v>
      </c>
    </row>
    <row r="176" spans="1:66" ht="15">
      <c r="A176" s="64" t="s">
        <v>235</v>
      </c>
      <c r="B176" s="64" t="s">
        <v>317</v>
      </c>
      <c r="C176" s="65" t="s">
        <v>1931</v>
      </c>
      <c r="D176" s="66">
        <v>3</v>
      </c>
      <c r="E176" s="67" t="s">
        <v>132</v>
      </c>
      <c r="F176" s="68">
        <v>32</v>
      </c>
      <c r="G176" s="65"/>
      <c r="H176" s="69"/>
      <c r="I176" s="70"/>
      <c r="J176" s="70"/>
      <c r="K176" s="34" t="s">
        <v>65</v>
      </c>
      <c r="L176" s="77">
        <v>176</v>
      </c>
      <c r="M176" s="77"/>
      <c r="N176" s="72"/>
      <c r="O176" s="79" t="s">
        <v>327</v>
      </c>
      <c r="P176" s="81">
        <v>43782.28671296296</v>
      </c>
      <c r="Q176" s="79" t="s">
        <v>352</v>
      </c>
      <c r="R176" s="79"/>
      <c r="S176" s="79"/>
      <c r="T176" s="79" t="s">
        <v>216</v>
      </c>
      <c r="U176" s="79"/>
      <c r="V176" s="82" t="s">
        <v>426</v>
      </c>
      <c r="W176" s="81">
        <v>43782.28671296296</v>
      </c>
      <c r="X176" s="85">
        <v>43782</v>
      </c>
      <c r="Y176" s="87" t="s">
        <v>465</v>
      </c>
      <c r="Z176" s="82" t="s">
        <v>508</v>
      </c>
      <c r="AA176" s="79"/>
      <c r="AB176" s="79"/>
      <c r="AC176" s="87" t="s">
        <v>551</v>
      </c>
      <c r="AD176" s="79"/>
      <c r="AE176" s="79" t="b">
        <v>0</v>
      </c>
      <c r="AF176" s="79">
        <v>0</v>
      </c>
      <c r="AG176" s="87" t="s">
        <v>588</v>
      </c>
      <c r="AH176" s="79" t="b">
        <v>0</v>
      </c>
      <c r="AI176" s="79" t="s">
        <v>592</v>
      </c>
      <c r="AJ176" s="79"/>
      <c r="AK176" s="87" t="s">
        <v>578</v>
      </c>
      <c r="AL176" s="79" t="b">
        <v>0</v>
      </c>
      <c r="AM176" s="79">
        <v>0</v>
      </c>
      <c r="AN176" s="87" t="s">
        <v>578</v>
      </c>
      <c r="AO176" s="79" t="s">
        <v>599</v>
      </c>
      <c r="AP176" s="79" t="b">
        <v>0</v>
      </c>
      <c r="AQ176" s="87" t="s">
        <v>551</v>
      </c>
      <c r="AR176" s="79" t="s">
        <v>176</v>
      </c>
      <c r="AS176" s="79">
        <v>0</v>
      </c>
      <c r="AT176" s="79">
        <v>0</v>
      </c>
      <c r="AU176" s="79"/>
      <c r="AV176" s="79"/>
      <c r="AW176" s="79"/>
      <c r="AX176" s="79"/>
      <c r="AY176" s="79"/>
      <c r="AZ176" s="79"/>
      <c r="BA176" s="79"/>
      <c r="BB176" s="79"/>
      <c r="BC176">
        <v>1</v>
      </c>
      <c r="BD176" s="78" t="str">
        <f>REPLACE(INDEX(GroupVertices[Group],MATCH(Edges[[#This Row],[Vertex 1]],GroupVertices[Vertex],0)),1,1,"")</f>
        <v>16</v>
      </c>
      <c r="BE176" s="78" t="str">
        <f>REPLACE(INDEX(GroupVertices[Group],MATCH(Edges[[#This Row],[Vertex 2]],GroupVertices[Vertex],0)),1,1,"")</f>
        <v>16</v>
      </c>
      <c r="BF176" s="48">
        <v>0</v>
      </c>
      <c r="BG176" s="49">
        <v>0</v>
      </c>
      <c r="BH176" s="48">
        <v>1</v>
      </c>
      <c r="BI176" s="49">
        <v>3.8461538461538463</v>
      </c>
      <c r="BJ176" s="48">
        <v>0</v>
      </c>
      <c r="BK176" s="49">
        <v>0</v>
      </c>
      <c r="BL176" s="48">
        <v>25</v>
      </c>
      <c r="BM176" s="49">
        <v>96.15384615384616</v>
      </c>
      <c r="BN176" s="48">
        <v>26</v>
      </c>
    </row>
    <row r="177" spans="1:66" ht="15">
      <c r="A177" s="64" t="s">
        <v>236</v>
      </c>
      <c r="B177" s="64" t="s">
        <v>318</v>
      </c>
      <c r="C177" s="65" t="s">
        <v>1931</v>
      </c>
      <c r="D177" s="66">
        <v>3</v>
      </c>
      <c r="E177" s="67" t="s">
        <v>132</v>
      </c>
      <c r="F177" s="68">
        <v>32</v>
      </c>
      <c r="G177" s="65"/>
      <c r="H177" s="69"/>
      <c r="I177" s="70"/>
      <c r="J177" s="70"/>
      <c r="K177" s="34" t="s">
        <v>65</v>
      </c>
      <c r="L177" s="77">
        <v>177</v>
      </c>
      <c r="M177" s="77"/>
      <c r="N177" s="72"/>
      <c r="O177" s="79" t="s">
        <v>327</v>
      </c>
      <c r="P177" s="81">
        <v>43782.32892361111</v>
      </c>
      <c r="Q177" s="79" t="s">
        <v>353</v>
      </c>
      <c r="R177" s="79"/>
      <c r="S177" s="79"/>
      <c r="T177" s="79" t="s">
        <v>389</v>
      </c>
      <c r="U177" s="79"/>
      <c r="V177" s="82" t="s">
        <v>427</v>
      </c>
      <c r="W177" s="81">
        <v>43782.32892361111</v>
      </c>
      <c r="X177" s="85">
        <v>43782</v>
      </c>
      <c r="Y177" s="87" t="s">
        <v>466</v>
      </c>
      <c r="Z177" s="82" t="s">
        <v>509</v>
      </c>
      <c r="AA177" s="79"/>
      <c r="AB177" s="79"/>
      <c r="AC177" s="87" t="s">
        <v>552</v>
      </c>
      <c r="AD177" s="87" t="s">
        <v>575</v>
      </c>
      <c r="AE177" s="79" t="b">
        <v>0</v>
      </c>
      <c r="AF177" s="79">
        <v>0</v>
      </c>
      <c r="AG177" s="87" t="s">
        <v>589</v>
      </c>
      <c r="AH177" s="79" t="b">
        <v>0</v>
      </c>
      <c r="AI177" s="79" t="s">
        <v>593</v>
      </c>
      <c r="AJ177" s="79"/>
      <c r="AK177" s="87" t="s">
        <v>578</v>
      </c>
      <c r="AL177" s="79" t="b">
        <v>0</v>
      </c>
      <c r="AM177" s="79">
        <v>0</v>
      </c>
      <c r="AN177" s="87" t="s">
        <v>578</v>
      </c>
      <c r="AO177" s="79" t="s">
        <v>600</v>
      </c>
      <c r="AP177" s="79" t="b">
        <v>0</v>
      </c>
      <c r="AQ177" s="87" t="s">
        <v>575</v>
      </c>
      <c r="AR177" s="79" t="s">
        <v>176</v>
      </c>
      <c r="AS177" s="79">
        <v>0</v>
      </c>
      <c r="AT177" s="79">
        <v>0</v>
      </c>
      <c r="AU177" s="79"/>
      <c r="AV177" s="79"/>
      <c r="AW177" s="79"/>
      <c r="AX177" s="79"/>
      <c r="AY177" s="79"/>
      <c r="AZ177" s="79"/>
      <c r="BA177" s="79"/>
      <c r="BB177" s="79"/>
      <c r="BC177">
        <v>1</v>
      </c>
      <c r="BD177" s="78" t="str">
        <f>REPLACE(INDEX(GroupVertices[Group],MATCH(Edges[[#This Row],[Vertex 1]],GroupVertices[Vertex],0)),1,1,"")</f>
        <v>15</v>
      </c>
      <c r="BE177" s="78" t="str">
        <f>REPLACE(INDEX(GroupVertices[Group],MATCH(Edges[[#This Row],[Vertex 2]],GroupVertices[Vertex],0)),1,1,"")</f>
        <v>15</v>
      </c>
      <c r="BF177" s="48">
        <v>0</v>
      </c>
      <c r="BG177" s="49">
        <v>0</v>
      </c>
      <c r="BH177" s="48">
        <v>0</v>
      </c>
      <c r="BI177" s="49">
        <v>0</v>
      </c>
      <c r="BJ177" s="48">
        <v>0</v>
      </c>
      <c r="BK177" s="49">
        <v>0</v>
      </c>
      <c r="BL177" s="48">
        <v>4</v>
      </c>
      <c r="BM177" s="49">
        <v>100</v>
      </c>
      <c r="BN177" s="48">
        <v>4</v>
      </c>
    </row>
    <row r="178" spans="1:66" ht="15">
      <c r="A178" s="64" t="s">
        <v>237</v>
      </c>
      <c r="B178" s="64" t="s">
        <v>238</v>
      </c>
      <c r="C178" s="65" t="s">
        <v>1931</v>
      </c>
      <c r="D178" s="66">
        <v>3</v>
      </c>
      <c r="E178" s="67" t="s">
        <v>132</v>
      </c>
      <c r="F178" s="68">
        <v>32</v>
      </c>
      <c r="G178" s="65"/>
      <c r="H178" s="69"/>
      <c r="I178" s="70"/>
      <c r="J178" s="70"/>
      <c r="K178" s="34" t="s">
        <v>66</v>
      </c>
      <c r="L178" s="77">
        <v>178</v>
      </c>
      <c r="M178" s="77"/>
      <c r="N178" s="72"/>
      <c r="O178" s="79" t="s">
        <v>326</v>
      </c>
      <c r="P178" s="81">
        <v>43782.166655092595</v>
      </c>
      <c r="Q178" s="79" t="s">
        <v>354</v>
      </c>
      <c r="R178" s="82" t="s">
        <v>368</v>
      </c>
      <c r="S178" s="79" t="s">
        <v>374</v>
      </c>
      <c r="T178" s="79" t="s">
        <v>390</v>
      </c>
      <c r="U178" s="79"/>
      <c r="V178" s="82" t="s">
        <v>428</v>
      </c>
      <c r="W178" s="81">
        <v>43782.166655092595</v>
      </c>
      <c r="X178" s="85">
        <v>43782</v>
      </c>
      <c r="Y178" s="87" t="s">
        <v>467</v>
      </c>
      <c r="Z178" s="82" t="s">
        <v>510</v>
      </c>
      <c r="AA178" s="79"/>
      <c r="AB178" s="79"/>
      <c r="AC178" s="87" t="s">
        <v>553</v>
      </c>
      <c r="AD178" s="79"/>
      <c r="AE178" s="79" t="b">
        <v>0</v>
      </c>
      <c r="AF178" s="79">
        <v>0</v>
      </c>
      <c r="AG178" s="87" t="s">
        <v>578</v>
      </c>
      <c r="AH178" s="79" t="b">
        <v>0</v>
      </c>
      <c r="AI178" s="79" t="s">
        <v>592</v>
      </c>
      <c r="AJ178" s="79"/>
      <c r="AK178" s="87" t="s">
        <v>578</v>
      </c>
      <c r="AL178" s="79" t="b">
        <v>0</v>
      </c>
      <c r="AM178" s="79">
        <v>1</v>
      </c>
      <c r="AN178" s="87" t="s">
        <v>578</v>
      </c>
      <c r="AO178" s="79" t="s">
        <v>604</v>
      </c>
      <c r="AP178" s="79" t="b">
        <v>0</v>
      </c>
      <c r="AQ178" s="87" t="s">
        <v>553</v>
      </c>
      <c r="AR178" s="79" t="s">
        <v>176</v>
      </c>
      <c r="AS178" s="79">
        <v>0</v>
      </c>
      <c r="AT178" s="79">
        <v>0</v>
      </c>
      <c r="AU178" s="79"/>
      <c r="AV178" s="79"/>
      <c r="AW178" s="79"/>
      <c r="AX178" s="79"/>
      <c r="AY178" s="79"/>
      <c r="AZ178" s="79"/>
      <c r="BA178" s="79"/>
      <c r="BB178" s="79"/>
      <c r="BC178">
        <v>1</v>
      </c>
      <c r="BD178" s="78" t="str">
        <f>REPLACE(INDEX(GroupVertices[Group],MATCH(Edges[[#This Row],[Vertex 1]],GroupVertices[Vertex],0)),1,1,"")</f>
        <v>14</v>
      </c>
      <c r="BE178" s="78" t="str">
        <f>REPLACE(INDEX(GroupVertices[Group],MATCH(Edges[[#This Row],[Vertex 2]],GroupVertices[Vertex],0)),1,1,"")</f>
        <v>14</v>
      </c>
      <c r="BF178" s="48">
        <v>0</v>
      </c>
      <c r="BG178" s="49">
        <v>0</v>
      </c>
      <c r="BH178" s="48">
        <v>0</v>
      </c>
      <c r="BI178" s="49">
        <v>0</v>
      </c>
      <c r="BJ178" s="48">
        <v>0</v>
      </c>
      <c r="BK178" s="49">
        <v>0</v>
      </c>
      <c r="BL178" s="48">
        <v>21</v>
      </c>
      <c r="BM178" s="49">
        <v>100</v>
      </c>
      <c r="BN178" s="48">
        <v>21</v>
      </c>
    </row>
    <row r="179" spans="1:66" ht="15">
      <c r="A179" s="64" t="s">
        <v>238</v>
      </c>
      <c r="B179" s="64" t="s">
        <v>237</v>
      </c>
      <c r="C179" s="65" t="s">
        <v>1931</v>
      </c>
      <c r="D179" s="66">
        <v>3</v>
      </c>
      <c r="E179" s="67" t="s">
        <v>132</v>
      </c>
      <c r="F179" s="68">
        <v>32</v>
      </c>
      <c r="G179" s="65"/>
      <c r="H179" s="69"/>
      <c r="I179" s="70"/>
      <c r="J179" s="70"/>
      <c r="K179" s="34" t="s">
        <v>66</v>
      </c>
      <c r="L179" s="77">
        <v>179</v>
      </c>
      <c r="M179" s="77"/>
      <c r="N179" s="72"/>
      <c r="O179" s="79" t="s">
        <v>328</v>
      </c>
      <c r="P179" s="81">
        <v>43782.68508101852</v>
      </c>
      <c r="Q179" s="79" t="s">
        <v>354</v>
      </c>
      <c r="R179" s="79"/>
      <c r="S179" s="79"/>
      <c r="T179" s="79" t="s">
        <v>391</v>
      </c>
      <c r="U179" s="79"/>
      <c r="V179" s="82" t="s">
        <v>429</v>
      </c>
      <c r="W179" s="81">
        <v>43782.68508101852</v>
      </c>
      <c r="X179" s="85">
        <v>43782</v>
      </c>
      <c r="Y179" s="87" t="s">
        <v>468</v>
      </c>
      <c r="Z179" s="82" t="s">
        <v>511</v>
      </c>
      <c r="AA179" s="79"/>
      <c r="AB179" s="79"/>
      <c r="AC179" s="87" t="s">
        <v>554</v>
      </c>
      <c r="AD179" s="79"/>
      <c r="AE179" s="79" t="b">
        <v>0</v>
      </c>
      <c r="AF179" s="79">
        <v>0</v>
      </c>
      <c r="AG179" s="87" t="s">
        <v>578</v>
      </c>
      <c r="AH179" s="79" t="b">
        <v>0</v>
      </c>
      <c r="AI179" s="79" t="s">
        <v>592</v>
      </c>
      <c r="AJ179" s="79"/>
      <c r="AK179" s="87" t="s">
        <v>578</v>
      </c>
      <c r="AL179" s="79" t="b">
        <v>0</v>
      </c>
      <c r="AM179" s="79">
        <v>1</v>
      </c>
      <c r="AN179" s="87" t="s">
        <v>553</v>
      </c>
      <c r="AO179" s="79" t="s">
        <v>599</v>
      </c>
      <c r="AP179" s="79" t="b">
        <v>0</v>
      </c>
      <c r="AQ179" s="87" t="s">
        <v>553</v>
      </c>
      <c r="AR179" s="79" t="s">
        <v>176</v>
      </c>
      <c r="AS179" s="79">
        <v>0</v>
      </c>
      <c r="AT179" s="79">
        <v>0</v>
      </c>
      <c r="AU179" s="79"/>
      <c r="AV179" s="79"/>
      <c r="AW179" s="79"/>
      <c r="AX179" s="79"/>
      <c r="AY179" s="79"/>
      <c r="AZ179" s="79"/>
      <c r="BA179" s="79"/>
      <c r="BB179" s="79"/>
      <c r="BC179">
        <v>1</v>
      </c>
      <c r="BD179" s="78" t="str">
        <f>REPLACE(INDEX(GroupVertices[Group],MATCH(Edges[[#This Row],[Vertex 1]],GroupVertices[Vertex],0)),1,1,"")</f>
        <v>14</v>
      </c>
      <c r="BE179" s="78" t="str">
        <f>REPLACE(INDEX(GroupVertices[Group],MATCH(Edges[[#This Row],[Vertex 2]],GroupVertices[Vertex],0)),1,1,"")</f>
        <v>14</v>
      </c>
      <c r="BF179" s="48">
        <v>0</v>
      </c>
      <c r="BG179" s="49">
        <v>0</v>
      </c>
      <c r="BH179" s="48">
        <v>0</v>
      </c>
      <c r="BI179" s="49">
        <v>0</v>
      </c>
      <c r="BJ179" s="48">
        <v>0</v>
      </c>
      <c r="BK179" s="49">
        <v>0</v>
      </c>
      <c r="BL179" s="48">
        <v>21</v>
      </c>
      <c r="BM179" s="49">
        <v>100</v>
      </c>
      <c r="BN179" s="48">
        <v>21</v>
      </c>
    </row>
    <row r="180" spans="1:66" ht="15">
      <c r="A180" s="64" t="s">
        <v>239</v>
      </c>
      <c r="B180" s="64" t="s">
        <v>319</v>
      </c>
      <c r="C180" s="65" t="s">
        <v>1931</v>
      </c>
      <c r="D180" s="66">
        <v>3</v>
      </c>
      <c r="E180" s="67" t="s">
        <v>132</v>
      </c>
      <c r="F180" s="68">
        <v>32</v>
      </c>
      <c r="G180" s="65"/>
      <c r="H180" s="69"/>
      <c r="I180" s="70"/>
      <c r="J180" s="70"/>
      <c r="K180" s="34" t="s">
        <v>65</v>
      </c>
      <c r="L180" s="77">
        <v>180</v>
      </c>
      <c r="M180" s="77"/>
      <c r="N180" s="72"/>
      <c r="O180" s="79" t="s">
        <v>326</v>
      </c>
      <c r="P180" s="81">
        <v>43783.33883101852</v>
      </c>
      <c r="Q180" s="79" t="s">
        <v>355</v>
      </c>
      <c r="R180" s="79"/>
      <c r="S180" s="79"/>
      <c r="T180" s="79"/>
      <c r="U180" s="82" t="s">
        <v>407</v>
      </c>
      <c r="V180" s="82" t="s">
        <v>407</v>
      </c>
      <c r="W180" s="81">
        <v>43783.33883101852</v>
      </c>
      <c r="X180" s="85">
        <v>43783</v>
      </c>
      <c r="Y180" s="87" t="s">
        <v>469</v>
      </c>
      <c r="Z180" s="82" t="s">
        <v>512</v>
      </c>
      <c r="AA180" s="79"/>
      <c r="AB180" s="79"/>
      <c r="AC180" s="87" t="s">
        <v>555</v>
      </c>
      <c r="AD180" s="79"/>
      <c r="AE180" s="79" t="b">
        <v>0</v>
      </c>
      <c r="AF180" s="79">
        <v>2</v>
      </c>
      <c r="AG180" s="87" t="s">
        <v>578</v>
      </c>
      <c r="AH180" s="79" t="b">
        <v>0</v>
      </c>
      <c r="AI180" s="79" t="s">
        <v>592</v>
      </c>
      <c r="AJ180" s="79"/>
      <c r="AK180" s="87" t="s">
        <v>578</v>
      </c>
      <c r="AL180" s="79" t="b">
        <v>0</v>
      </c>
      <c r="AM180" s="79">
        <v>0</v>
      </c>
      <c r="AN180" s="87" t="s">
        <v>578</v>
      </c>
      <c r="AO180" s="79" t="s">
        <v>600</v>
      </c>
      <c r="AP180" s="79" t="b">
        <v>0</v>
      </c>
      <c r="AQ180" s="87" t="s">
        <v>555</v>
      </c>
      <c r="AR180" s="79" t="s">
        <v>176</v>
      </c>
      <c r="AS180" s="79">
        <v>0</v>
      </c>
      <c r="AT180" s="79">
        <v>0</v>
      </c>
      <c r="AU180" s="79"/>
      <c r="AV180" s="79"/>
      <c r="AW180" s="79"/>
      <c r="AX180" s="79"/>
      <c r="AY180" s="79"/>
      <c r="AZ180" s="79"/>
      <c r="BA180" s="79"/>
      <c r="BB180" s="79"/>
      <c r="BC180">
        <v>1</v>
      </c>
      <c r="BD180" s="78" t="str">
        <f>REPLACE(INDEX(GroupVertices[Group],MATCH(Edges[[#This Row],[Vertex 1]],GroupVertices[Vertex],0)),1,1,"")</f>
        <v>3</v>
      </c>
      <c r="BE180" s="78" t="str">
        <f>REPLACE(INDEX(GroupVertices[Group],MATCH(Edges[[#This Row],[Vertex 2]],GroupVertices[Vertex],0)),1,1,"")</f>
        <v>3</v>
      </c>
      <c r="BF180" s="48"/>
      <c r="BG180" s="49"/>
      <c r="BH180" s="48"/>
      <c r="BI180" s="49"/>
      <c r="BJ180" s="48"/>
      <c r="BK180" s="49"/>
      <c r="BL180" s="48"/>
      <c r="BM180" s="49"/>
      <c r="BN180" s="48"/>
    </row>
    <row r="181" spans="1:66" ht="15">
      <c r="A181" s="64" t="s">
        <v>239</v>
      </c>
      <c r="B181" s="64" t="s">
        <v>320</v>
      </c>
      <c r="C181" s="65" t="s">
        <v>1931</v>
      </c>
      <c r="D181" s="66">
        <v>3</v>
      </c>
      <c r="E181" s="67" t="s">
        <v>132</v>
      </c>
      <c r="F181" s="68">
        <v>32</v>
      </c>
      <c r="G181" s="65"/>
      <c r="H181" s="69"/>
      <c r="I181" s="70"/>
      <c r="J181" s="70"/>
      <c r="K181" s="34" t="s">
        <v>65</v>
      </c>
      <c r="L181" s="77">
        <v>181</v>
      </c>
      <c r="M181" s="77"/>
      <c r="N181" s="72"/>
      <c r="O181" s="79" t="s">
        <v>326</v>
      </c>
      <c r="P181" s="81">
        <v>43783.33883101852</v>
      </c>
      <c r="Q181" s="79" t="s">
        <v>355</v>
      </c>
      <c r="R181" s="79"/>
      <c r="S181" s="79"/>
      <c r="T181" s="79"/>
      <c r="U181" s="82" t="s">
        <v>407</v>
      </c>
      <c r="V181" s="82" t="s">
        <v>407</v>
      </c>
      <c r="W181" s="81">
        <v>43783.33883101852</v>
      </c>
      <c r="X181" s="85">
        <v>43783</v>
      </c>
      <c r="Y181" s="87" t="s">
        <v>469</v>
      </c>
      <c r="Z181" s="82" t="s">
        <v>512</v>
      </c>
      <c r="AA181" s="79"/>
      <c r="AB181" s="79"/>
      <c r="AC181" s="87" t="s">
        <v>555</v>
      </c>
      <c r="AD181" s="79"/>
      <c r="AE181" s="79" t="b">
        <v>0</v>
      </c>
      <c r="AF181" s="79">
        <v>2</v>
      </c>
      <c r="AG181" s="87" t="s">
        <v>578</v>
      </c>
      <c r="AH181" s="79" t="b">
        <v>0</v>
      </c>
      <c r="AI181" s="79" t="s">
        <v>592</v>
      </c>
      <c r="AJ181" s="79"/>
      <c r="AK181" s="87" t="s">
        <v>578</v>
      </c>
      <c r="AL181" s="79" t="b">
        <v>0</v>
      </c>
      <c r="AM181" s="79">
        <v>0</v>
      </c>
      <c r="AN181" s="87" t="s">
        <v>578</v>
      </c>
      <c r="AO181" s="79" t="s">
        <v>600</v>
      </c>
      <c r="AP181" s="79" t="b">
        <v>0</v>
      </c>
      <c r="AQ181" s="87" t="s">
        <v>555</v>
      </c>
      <c r="AR181" s="79" t="s">
        <v>176</v>
      </c>
      <c r="AS181" s="79">
        <v>0</v>
      </c>
      <c r="AT181" s="79">
        <v>0</v>
      </c>
      <c r="AU181" s="79"/>
      <c r="AV181" s="79"/>
      <c r="AW181" s="79"/>
      <c r="AX181" s="79"/>
      <c r="AY181" s="79"/>
      <c r="AZ181" s="79"/>
      <c r="BA181" s="79"/>
      <c r="BB181" s="79"/>
      <c r="BC181">
        <v>1</v>
      </c>
      <c r="BD181" s="78" t="str">
        <f>REPLACE(INDEX(GroupVertices[Group],MATCH(Edges[[#This Row],[Vertex 1]],GroupVertices[Vertex],0)),1,1,"")</f>
        <v>3</v>
      </c>
      <c r="BE181" s="78" t="str">
        <f>REPLACE(INDEX(GroupVertices[Group],MATCH(Edges[[#This Row],[Vertex 2]],GroupVertices[Vertex],0)),1,1,"")</f>
        <v>3</v>
      </c>
      <c r="BF181" s="48">
        <v>0</v>
      </c>
      <c r="BG181" s="49">
        <v>0</v>
      </c>
      <c r="BH181" s="48">
        <v>0</v>
      </c>
      <c r="BI181" s="49">
        <v>0</v>
      </c>
      <c r="BJ181" s="48">
        <v>0</v>
      </c>
      <c r="BK181" s="49">
        <v>0</v>
      </c>
      <c r="BL181" s="48">
        <v>14</v>
      </c>
      <c r="BM181" s="49">
        <v>100</v>
      </c>
      <c r="BN181" s="48">
        <v>14</v>
      </c>
    </row>
    <row r="182" spans="1:66" ht="15">
      <c r="A182" s="64" t="s">
        <v>239</v>
      </c>
      <c r="B182" s="64" t="s">
        <v>216</v>
      </c>
      <c r="C182" s="65" t="s">
        <v>1931</v>
      </c>
      <c r="D182" s="66">
        <v>3</v>
      </c>
      <c r="E182" s="67" t="s">
        <v>132</v>
      </c>
      <c r="F182" s="68">
        <v>32</v>
      </c>
      <c r="G182" s="65"/>
      <c r="H182" s="69"/>
      <c r="I182" s="70"/>
      <c r="J182" s="70"/>
      <c r="K182" s="34" t="s">
        <v>65</v>
      </c>
      <c r="L182" s="77">
        <v>182</v>
      </c>
      <c r="M182" s="77"/>
      <c r="N182" s="72"/>
      <c r="O182" s="79" t="s">
        <v>326</v>
      </c>
      <c r="P182" s="81">
        <v>43783.33883101852</v>
      </c>
      <c r="Q182" s="79" t="s">
        <v>355</v>
      </c>
      <c r="R182" s="79"/>
      <c r="S182" s="79"/>
      <c r="T182" s="79"/>
      <c r="U182" s="82" t="s">
        <v>407</v>
      </c>
      <c r="V182" s="82" t="s">
        <v>407</v>
      </c>
      <c r="W182" s="81">
        <v>43783.33883101852</v>
      </c>
      <c r="X182" s="85">
        <v>43783</v>
      </c>
      <c r="Y182" s="87" t="s">
        <v>469</v>
      </c>
      <c r="Z182" s="82" t="s">
        <v>512</v>
      </c>
      <c r="AA182" s="79"/>
      <c r="AB182" s="79"/>
      <c r="AC182" s="87" t="s">
        <v>555</v>
      </c>
      <c r="AD182" s="79"/>
      <c r="AE182" s="79" t="b">
        <v>0</v>
      </c>
      <c r="AF182" s="79">
        <v>2</v>
      </c>
      <c r="AG182" s="87" t="s">
        <v>578</v>
      </c>
      <c r="AH182" s="79" t="b">
        <v>0</v>
      </c>
      <c r="AI182" s="79" t="s">
        <v>592</v>
      </c>
      <c r="AJ182" s="79"/>
      <c r="AK182" s="87" t="s">
        <v>578</v>
      </c>
      <c r="AL182" s="79" t="b">
        <v>0</v>
      </c>
      <c r="AM182" s="79">
        <v>0</v>
      </c>
      <c r="AN182" s="87" t="s">
        <v>578</v>
      </c>
      <c r="AO182" s="79" t="s">
        <v>600</v>
      </c>
      <c r="AP182" s="79" t="b">
        <v>0</v>
      </c>
      <c r="AQ182" s="87" t="s">
        <v>555</v>
      </c>
      <c r="AR182" s="79" t="s">
        <v>176</v>
      </c>
      <c r="AS182" s="79">
        <v>0</v>
      </c>
      <c r="AT182" s="79">
        <v>0</v>
      </c>
      <c r="AU182" s="79"/>
      <c r="AV182" s="79"/>
      <c r="AW182" s="79"/>
      <c r="AX182" s="79"/>
      <c r="AY182" s="79"/>
      <c r="AZ182" s="79"/>
      <c r="BA182" s="79"/>
      <c r="BB182" s="79"/>
      <c r="BC182">
        <v>1</v>
      </c>
      <c r="BD182" s="78" t="str">
        <f>REPLACE(INDEX(GroupVertices[Group],MATCH(Edges[[#This Row],[Vertex 1]],GroupVertices[Vertex],0)),1,1,"")</f>
        <v>3</v>
      </c>
      <c r="BE182" s="78" t="str">
        <f>REPLACE(INDEX(GroupVertices[Group],MATCH(Edges[[#This Row],[Vertex 2]],GroupVertices[Vertex],0)),1,1,"")</f>
        <v>3</v>
      </c>
      <c r="BF182" s="48"/>
      <c r="BG182" s="49"/>
      <c r="BH182" s="48"/>
      <c r="BI182" s="49"/>
      <c r="BJ182" s="48"/>
      <c r="BK182" s="49"/>
      <c r="BL182" s="48"/>
      <c r="BM182" s="49"/>
      <c r="BN182" s="48"/>
    </row>
    <row r="183" spans="1:66" ht="15">
      <c r="A183" s="64" t="s">
        <v>240</v>
      </c>
      <c r="B183" s="64" t="s">
        <v>321</v>
      </c>
      <c r="C183" s="65" t="s">
        <v>1931</v>
      </c>
      <c r="D183" s="66">
        <v>3</v>
      </c>
      <c r="E183" s="67" t="s">
        <v>132</v>
      </c>
      <c r="F183" s="68">
        <v>32</v>
      </c>
      <c r="G183" s="65"/>
      <c r="H183" s="69"/>
      <c r="I183" s="70"/>
      <c r="J183" s="70"/>
      <c r="K183" s="34" t="s">
        <v>65</v>
      </c>
      <c r="L183" s="77">
        <v>183</v>
      </c>
      <c r="M183" s="77"/>
      <c r="N183" s="72"/>
      <c r="O183" s="79" t="s">
        <v>326</v>
      </c>
      <c r="P183" s="81">
        <v>43783.17335648148</v>
      </c>
      <c r="Q183" s="79" t="s">
        <v>356</v>
      </c>
      <c r="R183" s="79"/>
      <c r="S183" s="79"/>
      <c r="T183" s="79"/>
      <c r="U183" s="79"/>
      <c r="V183" s="82" t="s">
        <v>430</v>
      </c>
      <c r="W183" s="81">
        <v>43783.17335648148</v>
      </c>
      <c r="X183" s="85">
        <v>43783</v>
      </c>
      <c r="Y183" s="87" t="s">
        <v>470</v>
      </c>
      <c r="Z183" s="82" t="s">
        <v>513</v>
      </c>
      <c r="AA183" s="79"/>
      <c r="AB183" s="79"/>
      <c r="AC183" s="87" t="s">
        <v>556</v>
      </c>
      <c r="AD183" s="87" t="s">
        <v>576</v>
      </c>
      <c r="AE183" s="79" t="b">
        <v>0</v>
      </c>
      <c r="AF183" s="79">
        <v>2</v>
      </c>
      <c r="AG183" s="87" t="s">
        <v>590</v>
      </c>
      <c r="AH183" s="79" t="b">
        <v>0</v>
      </c>
      <c r="AI183" s="79" t="s">
        <v>592</v>
      </c>
      <c r="AJ183" s="79"/>
      <c r="AK183" s="87" t="s">
        <v>578</v>
      </c>
      <c r="AL183" s="79" t="b">
        <v>0</v>
      </c>
      <c r="AM183" s="79">
        <v>1</v>
      </c>
      <c r="AN183" s="87" t="s">
        <v>578</v>
      </c>
      <c r="AO183" s="79" t="s">
        <v>599</v>
      </c>
      <c r="AP183" s="79" t="b">
        <v>0</v>
      </c>
      <c r="AQ183" s="87" t="s">
        <v>576</v>
      </c>
      <c r="AR183" s="79" t="s">
        <v>176</v>
      </c>
      <c r="AS183" s="79">
        <v>0</v>
      </c>
      <c r="AT183" s="79">
        <v>0</v>
      </c>
      <c r="AU183" s="79"/>
      <c r="AV183" s="79"/>
      <c r="AW183" s="79"/>
      <c r="AX183" s="79"/>
      <c r="AY183" s="79"/>
      <c r="AZ183" s="79"/>
      <c r="BA183" s="79"/>
      <c r="BB183" s="79"/>
      <c r="BC183">
        <v>1</v>
      </c>
      <c r="BD183" s="78" t="str">
        <f>REPLACE(INDEX(GroupVertices[Group],MATCH(Edges[[#This Row],[Vertex 1]],GroupVertices[Vertex],0)),1,1,"")</f>
        <v>7</v>
      </c>
      <c r="BE183" s="78" t="str">
        <f>REPLACE(INDEX(GroupVertices[Group],MATCH(Edges[[#This Row],[Vertex 2]],GroupVertices[Vertex],0)),1,1,"")</f>
        <v>7</v>
      </c>
      <c r="BF183" s="48"/>
      <c r="BG183" s="49"/>
      <c r="BH183" s="48"/>
      <c r="BI183" s="49"/>
      <c r="BJ183" s="48"/>
      <c r="BK183" s="49"/>
      <c r="BL183" s="48"/>
      <c r="BM183" s="49"/>
      <c r="BN183" s="48"/>
    </row>
    <row r="184" spans="1:66" ht="15">
      <c r="A184" s="64" t="s">
        <v>240</v>
      </c>
      <c r="B184" s="64" t="s">
        <v>322</v>
      </c>
      <c r="C184" s="65" t="s">
        <v>1931</v>
      </c>
      <c r="D184" s="66">
        <v>3</v>
      </c>
      <c r="E184" s="67" t="s">
        <v>132</v>
      </c>
      <c r="F184" s="68">
        <v>32</v>
      </c>
      <c r="G184" s="65"/>
      <c r="H184" s="69"/>
      <c r="I184" s="70"/>
      <c r="J184" s="70"/>
      <c r="K184" s="34" t="s">
        <v>65</v>
      </c>
      <c r="L184" s="77">
        <v>184</v>
      </c>
      <c r="M184" s="77"/>
      <c r="N184" s="72"/>
      <c r="O184" s="79" t="s">
        <v>327</v>
      </c>
      <c r="P184" s="81">
        <v>43783.17335648148</v>
      </c>
      <c r="Q184" s="79" t="s">
        <v>356</v>
      </c>
      <c r="R184" s="79"/>
      <c r="S184" s="79"/>
      <c r="T184" s="79"/>
      <c r="U184" s="79"/>
      <c r="V184" s="82" t="s">
        <v>430</v>
      </c>
      <c r="W184" s="81">
        <v>43783.17335648148</v>
      </c>
      <c r="X184" s="85">
        <v>43783</v>
      </c>
      <c r="Y184" s="87" t="s">
        <v>470</v>
      </c>
      <c r="Z184" s="82" t="s">
        <v>513</v>
      </c>
      <c r="AA184" s="79"/>
      <c r="AB184" s="79"/>
      <c r="AC184" s="87" t="s">
        <v>556</v>
      </c>
      <c r="AD184" s="87" t="s">
        <v>576</v>
      </c>
      <c r="AE184" s="79" t="b">
        <v>0</v>
      </c>
      <c r="AF184" s="79">
        <v>2</v>
      </c>
      <c r="AG184" s="87" t="s">
        <v>590</v>
      </c>
      <c r="AH184" s="79" t="b">
        <v>0</v>
      </c>
      <c r="AI184" s="79" t="s">
        <v>592</v>
      </c>
      <c r="AJ184" s="79"/>
      <c r="AK184" s="87" t="s">
        <v>578</v>
      </c>
      <c r="AL184" s="79" t="b">
        <v>0</v>
      </c>
      <c r="AM184" s="79">
        <v>1</v>
      </c>
      <c r="AN184" s="87" t="s">
        <v>578</v>
      </c>
      <c r="AO184" s="79" t="s">
        <v>599</v>
      </c>
      <c r="AP184" s="79" t="b">
        <v>0</v>
      </c>
      <c r="AQ184" s="87" t="s">
        <v>576</v>
      </c>
      <c r="AR184" s="79" t="s">
        <v>176</v>
      </c>
      <c r="AS184" s="79">
        <v>0</v>
      </c>
      <c r="AT184" s="79">
        <v>0</v>
      </c>
      <c r="AU184" s="79"/>
      <c r="AV184" s="79"/>
      <c r="AW184" s="79"/>
      <c r="AX184" s="79"/>
      <c r="AY184" s="79"/>
      <c r="AZ184" s="79"/>
      <c r="BA184" s="79"/>
      <c r="BB184" s="79"/>
      <c r="BC184">
        <v>1</v>
      </c>
      <c r="BD184" s="78" t="str">
        <f>REPLACE(INDEX(GroupVertices[Group],MATCH(Edges[[#This Row],[Vertex 1]],GroupVertices[Vertex],0)),1,1,"")</f>
        <v>7</v>
      </c>
      <c r="BE184" s="78" t="str">
        <f>REPLACE(INDEX(GroupVertices[Group],MATCH(Edges[[#This Row],[Vertex 2]],GroupVertices[Vertex],0)),1,1,"")</f>
        <v>7</v>
      </c>
      <c r="BF184" s="48">
        <v>2</v>
      </c>
      <c r="BG184" s="49">
        <v>3.8461538461538463</v>
      </c>
      <c r="BH184" s="48">
        <v>4</v>
      </c>
      <c r="BI184" s="49">
        <v>7.6923076923076925</v>
      </c>
      <c r="BJ184" s="48">
        <v>0</v>
      </c>
      <c r="BK184" s="49">
        <v>0</v>
      </c>
      <c r="BL184" s="48">
        <v>46</v>
      </c>
      <c r="BM184" s="49">
        <v>88.46153846153847</v>
      </c>
      <c r="BN184" s="48">
        <v>52</v>
      </c>
    </row>
    <row r="185" spans="1:66" ht="15">
      <c r="A185" s="64" t="s">
        <v>241</v>
      </c>
      <c r="B185" s="64" t="s">
        <v>240</v>
      </c>
      <c r="C185" s="65" t="s">
        <v>1931</v>
      </c>
      <c r="D185" s="66">
        <v>3</v>
      </c>
      <c r="E185" s="67" t="s">
        <v>132</v>
      </c>
      <c r="F185" s="68">
        <v>32</v>
      </c>
      <c r="G185" s="65"/>
      <c r="H185" s="69"/>
      <c r="I185" s="70"/>
      <c r="J185" s="70"/>
      <c r="K185" s="34" t="s">
        <v>65</v>
      </c>
      <c r="L185" s="77">
        <v>185</v>
      </c>
      <c r="M185" s="77"/>
      <c r="N185" s="72"/>
      <c r="O185" s="79" t="s">
        <v>328</v>
      </c>
      <c r="P185" s="81">
        <v>43783.785625</v>
      </c>
      <c r="Q185" s="79" t="s">
        <v>356</v>
      </c>
      <c r="R185" s="79"/>
      <c r="S185" s="79"/>
      <c r="T185" s="79"/>
      <c r="U185" s="79"/>
      <c r="V185" s="82" t="s">
        <v>431</v>
      </c>
      <c r="W185" s="81">
        <v>43783.785625</v>
      </c>
      <c r="X185" s="85">
        <v>43783</v>
      </c>
      <c r="Y185" s="87" t="s">
        <v>471</v>
      </c>
      <c r="Z185" s="82" t="s">
        <v>514</v>
      </c>
      <c r="AA185" s="79"/>
      <c r="AB185" s="79"/>
      <c r="AC185" s="87" t="s">
        <v>557</v>
      </c>
      <c r="AD185" s="79"/>
      <c r="AE185" s="79" t="b">
        <v>0</v>
      </c>
      <c r="AF185" s="79">
        <v>0</v>
      </c>
      <c r="AG185" s="87" t="s">
        <v>578</v>
      </c>
      <c r="AH185" s="79" t="b">
        <v>0</v>
      </c>
      <c r="AI185" s="79" t="s">
        <v>592</v>
      </c>
      <c r="AJ185" s="79"/>
      <c r="AK185" s="87" t="s">
        <v>578</v>
      </c>
      <c r="AL185" s="79" t="b">
        <v>0</v>
      </c>
      <c r="AM185" s="79">
        <v>1</v>
      </c>
      <c r="AN185" s="87" t="s">
        <v>556</v>
      </c>
      <c r="AO185" s="79" t="s">
        <v>599</v>
      </c>
      <c r="AP185" s="79" t="b">
        <v>0</v>
      </c>
      <c r="AQ185" s="87" t="s">
        <v>556</v>
      </c>
      <c r="AR185" s="79" t="s">
        <v>176</v>
      </c>
      <c r="AS185" s="79">
        <v>0</v>
      </c>
      <c r="AT185" s="79">
        <v>0</v>
      </c>
      <c r="AU185" s="79"/>
      <c r="AV185" s="79"/>
      <c r="AW185" s="79"/>
      <c r="AX185" s="79"/>
      <c r="AY185" s="79"/>
      <c r="AZ185" s="79"/>
      <c r="BA185" s="79"/>
      <c r="BB185" s="79"/>
      <c r="BC185">
        <v>1</v>
      </c>
      <c r="BD185" s="78" t="str">
        <f>REPLACE(INDEX(GroupVertices[Group],MATCH(Edges[[#This Row],[Vertex 1]],GroupVertices[Vertex],0)),1,1,"")</f>
        <v>7</v>
      </c>
      <c r="BE185" s="78" t="str">
        <f>REPLACE(INDEX(GroupVertices[Group],MATCH(Edges[[#This Row],[Vertex 2]],GroupVertices[Vertex],0)),1,1,"")</f>
        <v>7</v>
      </c>
      <c r="BF185" s="48"/>
      <c r="BG185" s="49"/>
      <c r="BH185" s="48"/>
      <c r="BI185" s="49"/>
      <c r="BJ185" s="48"/>
      <c r="BK185" s="49"/>
      <c r="BL185" s="48"/>
      <c r="BM185" s="49"/>
      <c r="BN185" s="48"/>
    </row>
    <row r="186" spans="1:66" ht="15">
      <c r="A186" s="64" t="s">
        <v>241</v>
      </c>
      <c r="B186" s="64" t="s">
        <v>321</v>
      </c>
      <c r="C186" s="65" t="s">
        <v>1931</v>
      </c>
      <c r="D186" s="66">
        <v>3</v>
      </c>
      <c r="E186" s="67" t="s">
        <v>132</v>
      </c>
      <c r="F186" s="68">
        <v>32</v>
      </c>
      <c r="G186" s="65"/>
      <c r="H186" s="69"/>
      <c r="I186" s="70"/>
      <c r="J186" s="70"/>
      <c r="K186" s="34" t="s">
        <v>65</v>
      </c>
      <c r="L186" s="77">
        <v>186</v>
      </c>
      <c r="M186" s="77"/>
      <c r="N186" s="72"/>
      <c r="O186" s="79" t="s">
        <v>326</v>
      </c>
      <c r="P186" s="81">
        <v>43783.785625</v>
      </c>
      <c r="Q186" s="79" t="s">
        <v>356</v>
      </c>
      <c r="R186" s="79"/>
      <c r="S186" s="79"/>
      <c r="T186" s="79"/>
      <c r="U186" s="79"/>
      <c r="V186" s="82" t="s">
        <v>431</v>
      </c>
      <c r="W186" s="81">
        <v>43783.785625</v>
      </c>
      <c r="X186" s="85">
        <v>43783</v>
      </c>
      <c r="Y186" s="87" t="s">
        <v>471</v>
      </c>
      <c r="Z186" s="82" t="s">
        <v>514</v>
      </c>
      <c r="AA186" s="79"/>
      <c r="AB186" s="79"/>
      <c r="AC186" s="87" t="s">
        <v>557</v>
      </c>
      <c r="AD186" s="79"/>
      <c r="AE186" s="79" t="b">
        <v>0</v>
      </c>
      <c r="AF186" s="79">
        <v>0</v>
      </c>
      <c r="AG186" s="87" t="s">
        <v>578</v>
      </c>
      <c r="AH186" s="79" t="b">
        <v>0</v>
      </c>
      <c r="AI186" s="79" t="s">
        <v>592</v>
      </c>
      <c r="AJ186" s="79"/>
      <c r="AK186" s="87" t="s">
        <v>578</v>
      </c>
      <c r="AL186" s="79" t="b">
        <v>0</v>
      </c>
      <c r="AM186" s="79">
        <v>1</v>
      </c>
      <c r="AN186" s="87" t="s">
        <v>556</v>
      </c>
      <c r="AO186" s="79" t="s">
        <v>599</v>
      </c>
      <c r="AP186" s="79" t="b">
        <v>0</v>
      </c>
      <c r="AQ186" s="87" t="s">
        <v>556</v>
      </c>
      <c r="AR186" s="79" t="s">
        <v>176</v>
      </c>
      <c r="AS186" s="79">
        <v>0</v>
      </c>
      <c r="AT186" s="79">
        <v>0</v>
      </c>
      <c r="AU186" s="79"/>
      <c r="AV186" s="79"/>
      <c r="AW186" s="79"/>
      <c r="AX186" s="79"/>
      <c r="AY186" s="79"/>
      <c r="AZ186" s="79"/>
      <c r="BA186" s="79"/>
      <c r="BB186" s="79"/>
      <c r="BC186">
        <v>1</v>
      </c>
      <c r="BD186" s="78" t="str">
        <f>REPLACE(INDEX(GroupVertices[Group],MATCH(Edges[[#This Row],[Vertex 1]],GroupVertices[Vertex],0)),1,1,"")</f>
        <v>7</v>
      </c>
      <c r="BE186" s="78" t="str">
        <f>REPLACE(INDEX(GroupVertices[Group],MATCH(Edges[[#This Row],[Vertex 2]],GroupVertices[Vertex],0)),1,1,"")</f>
        <v>7</v>
      </c>
      <c r="BF186" s="48"/>
      <c r="BG186" s="49"/>
      <c r="BH186" s="48"/>
      <c r="BI186" s="49"/>
      <c r="BJ186" s="48"/>
      <c r="BK186" s="49"/>
      <c r="BL186" s="48"/>
      <c r="BM186" s="49"/>
      <c r="BN186" s="48"/>
    </row>
    <row r="187" spans="1:66" ht="15">
      <c r="A187" s="64" t="s">
        <v>241</v>
      </c>
      <c r="B187" s="64" t="s">
        <v>322</v>
      </c>
      <c r="C187" s="65" t="s">
        <v>1931</v>
      </c>
      <c r="D187" s="66">
        <v>3</v>
      </c>
      <c r="E187" s="67" t="s">
        <v>132</v>
      </c>
      <c r="F187" s="68">
        <v>32</v>
      </c>
      <c r="G187" s="65"/>
      <c r="H187" s="69"/>
      <c r="I187" s="70"/>
      <c r="J187" s="70"/>
      <c r="K187" s="34" t="s">
        <v>65</v>
      </c>
      <c r="L187" s="77">
        <v>187</v>
      </c>
      <c r="M187" s="77"/>
      <c r="N187" s="72"/>
      <c r="O187" s="79" t="s">
        <v>327</v>
      </c>
      <c r="P187" s="81">
        <v>43783.785625</v>
      </c>
      <c r="Q187" s="79" t="s">
        <v>356</v>
      </c>
      <c r="R187" s="79"/>
      <c r="S187" s="79"/>
      <c r="T187" s="79"/>
      <c r="U187" s="79"/>
      <c r="V187" s="82" t="s">
        <v>431</v>
      </c>
      <c r="W187" s="81">
        <v>43783.785625</v>
      </c>
      <c r="X187" s="85">
        <v>43783</v>
      </c>
      <c r="Y187" s="87" t="s">
        <v>471</v>
      </c>
      <c r="Z187" s="82" t="s">
        <v>514</v>
      </c>
      <c r="AA187" s="79"/>
      <c r="AB187" s="79"/>
      <c r="AC187" s="87" t="s">
        <v>557</v>
      </c>
      <c r="AD187" s="79"/>
      <c r="AE187" s="79" t="b">
        <v>0</v>
      </c>
      <c r="AF187" s="79">
        <v>0</v>
      </c>
      <c r="AG187" s="87" t="s">
        <v>578</v>
      </c>
      <c r="AH187" s="79" t="b">
        <v>0</v>
      </c>
      <c r="AI187" s="79" t="s">
        <v>592</v>
      </c>
      <c r="AJ187" s="79"/>
      <c r="AK187" s="87" t="s">
        <v>578</v>
      </c>
      <c r="AL187" s="79" t="b">
        <v>0</v>
      </c>
      <c r="AM187" s="79">
        <v>1</v>
      </c>
      <c r="AN187" s="87" t="s">
        <v>556</v>
      </c>
      <c r="AO187" s="79" t="s">
        <v>599</v>
      </c>
      <c r="AP187" s="79" t="b">
        <v>0</v>
      </c>
      <c r="AQ187" s="87" t="s">
        <v>556</v>
      </c>
      <c r="AR187" s="79" t="s">
        <v>176</v>
      </c>
      <c r="AS187" s="79">
        <v>0</v>
      </c>
      <c r="AT187" s="79">
        <v>0</v>
      </c>
      <c r="AU187" s="79"/>
      <c r="AV187" s="79"/>
      <c r="AW187" s="79"/>
      <c r="AX187" s="79"/>
      <c r="AY187" s="79"/>
      <c r="AZ187" s="79"/>
      <c r="BA187" s="79"/>
      <c r="BB187" s="79"/>
      <c r="BC187">
        <v>1</v>
      </c>
      <c r="BD187" s="78" t="str">
        <f>REPLACE(INDEX(GroupVertices[Group],MATCH(Edges[[#This Row],[Vertex 1]],GroupVertices[Vertex],0)),1,1,"")</f>
        <v>7</v>
      </c>
      <c r="BE187" s="78" t="str">
        <f>REPLACE(INDEX(GroupVertices[Group],MATCH(Edges[[#This Row],[Vertex 2]],GroupVertices[Vertex],0)),1,1,"")</f>
        <v>7</v>
      </c>
      <c r="BF187" s="48">
        <v>2</v>
      </c>
      <c r="BG187" s="49">
        <v>3.8461538461538463</v>
      </c>
      <c r="BH187" s="48">
        <v>4</v>
      </c>
      <c r="BI187" s="49">
        <v>7.6923076923076925</v>
      </c>
      <c r="BJ187" s="48">
        <v>0</v>
      </c>
      <c r="BK187" s="49">
        <v>0</v>
      </c>
      <c r="BL187" s="48">
        <v>46</v>
      </c>
      <c r="BM187" s="49">
        <v>88.46153846153847</v>
      </c>
      <c r="BN187" s="48">
        <v>52</v>
      </c>
    </row>
    <row r="188" spans="1:66" ht="15">
      <c r="A188" s="64" t="s">
        <v>242</v>
      </c>
      <c r="B188" s="64" t="s">
        <v>323</v>
      </c>
      <c r="C188" s="65" t="s">
        <v>1931</v>
      </c>
      <c r="D188" s="66">
        <v>3</v>
      </c>
      <c r="E188" s="67" t="s">
        <v>132</v>
      </c>
      <c r="F188" s="68">
        <v>32</v>
      </c>
      <c r="G188" s="65"/>
      <c r="H188" s="69"/>
      <c r="I188" s="70"/>
      <c r="J188" s="70"/>
      <c r="K188" s="34" t="s">
        <v>65</v>
      </c>
      <c r="L188" s="77">
        <v>188</v>
      </c>
      <c r="M188" s="77"/>
      <c r="N188" s="72"/>
      <c r="O188" s="79" t="s">
        <v>326</v>
      </c>
      <c r="P188" s="81">
        <v>43783.85077546296</v>
      </c>
      <c r="Q188" s="79" t="s">
        <v>357</v>
      </c>
      <c r="R188" s="79"/>
      <c r="S188" s="79"/>
      <c r="T188" s="79" t="s">
        <v>392</v>
      </c>
      <c r="U188" s="79"/>
      <c r="V188" s="82" t="s">
        <v>417</v>
      </c>
      <c r="W188" s="81">
        <v>43783.85077546296</v>
      </c>
      <c r="X188" s="85">
        <v>43783</v>
      </c>
      <c r="Y188" s="87" t="s">
        <v>472</v>
      </c>
      <c r="Z188" s="82" t="s">
        <v>515</v>
      </c>
      <c r="AA188" s="79"/>
      <c r="AB188" s="79"/>
      <c r="AC188" s="87" t="s">
        <v>558</v>
      </c>
      <c r="AD188" s="87" t="s">
        <v>577</v>
      </c>
      <c r="AE188" s="79" t="b">
        <v>0</v>
      </c>
      <c r="AF188" s="79">
        <v>1</v>
      </c>
      <c r="AG188" s="87" t="s">
        <v>591</v>
      </c>
      <c r="AH188" s="79" t="b">
        <v>0</v>
      </c>
      <c r="AI188" s="79" t="s">
        <v>592</v>
      </c>
      <c r="AJ188" s="79"/>
      <c r="AK188" s="87" t="s">
        <v>578</v>
      </c>
      <c r="AL188" s="79" t="b">
        <v>0</v>
      </c>
      <c r="AM188" s="79">
        <v>0</v>
      </c>
      <c r="AN188" s="87" t="s">
        <v>578</v>
      </c>
      <c r="AO188" s="79" t="s">
        <v>600</v>
      </c>
      <c r="AP188" s="79" t="b">
        <v>0</v>
      </c>
      <c r="AQ188" s="87" t="s">
        <v>577</v>
      </c>
      <c r="AR188" s="79" t="s">
        <v>176</v>
      </c>
      <c r="AS188" s="79">
        <v>0</v>
      </c>
      <c r="AT188" s="79">
        <v>0</v>
      </c>
      <c r="AU188" s="79"/>
      <c r="AV188" s="79"/>
      <c r="AW188" s="79"/>
      <c r="AX188" s="79"/>
      <c r="AY188" s="79"/>
      <c r="AZ188" s="79"/>
      <c r="BA188" s="79"/>
      <c r="BB188" s="79"/>
      <c r="BC188">
        <v>1</v>
      </c>
      <c r="BD188" s="78" t="str">
        <f>REPLACE(INDEX(GroupVertices[Group],MATCH(Edges[[#This Row],[Vertex 1]],GroupVertices[Vertex],0)),1,1,"")</f>
        <v>6</v>
      </c>
      <c r="BE188" s="78" t="str">
        <f>REPLACE(INDEX(GroupVertices[Group],MATCH(Edges[[#This Row],[Vertex 2]],GroupVertices[Vertex],0)),1,1,"")</f>
        <v>6</v>
      </c>
      <c r="BF188" s="48"/>
      <c r="BG188" s="49"/>
      <c r="BH188" s="48"/>
      <c r="BI188" s="49"/>
      <c r="BJ188" s="48"/>
      <c r="BK188" s="49"/>
      <c r="BL188" s="48"/>
      <c r="BM188" s="49"/>
      <c r="BN188" s="48"/>
    </row>
    <row r="189" spans="1:66" ht="15">
      <c r="A189" s="64" t="s">
        <v>242</v>
      </c>
      <c r="B189" s="64" t="s">
        <v>324</v>
      </c>
      <c r="C189" s="65" t="s">
        <v>1931</v>
      </c>
      <c r="D189" s="66">
        <v>3</v>
      </c>
      <c r="E189" s="67" t="s">
        <v>132</v>
      </c>
      <c r="F189" s="68">
        <v>32</v>
      </c>
      <c r="G189" s="65"/>
      <c r="H189" s="69"/>
      <c r="I189" s="70"/>
      <c r="J189" s="70"/>
      <c r="K189" s="34" t="s">
        <v>65</v>
      </c>
      <c r="L189" s="77">
        <v>189</v>
      </c>
      <c r="M189" s="77"/>
      <c r="N189" s="72"/>
      <c r="O189" s="79" t="s">
        <v>326</v>
      </c>
      <c r="P189" s="81">
        <v>43783.85077546296</v>
      </c>
      <c r="Q189" s="79" t="s">
        <v>357</v>
      </c>
      <c r="R189" s="79"/>
      <c r="S189" s="79"/>
      <c r="T189" s="79" t="s">
        <v>392</v>
      </c>
      <c r="U189" s="79"/>
      <c r="V189" s="82" t="s">
        <v>417</v>
      </c>
      <c r="W189" s="81">
        <v>43783.85077546296</v>
      </c>
      <c r="X189" s="85">
        <v>43783</v>
      </c>
      <c r="Y189" s="87" t="s">
        <v>472</v>
      </c>
      <c r="Z189" s="82" t="s">
        <v>515</v>
      </c>
      <c r="AA189" s="79"/>
      <c r="AB189" s="79"/>
      <c r="AC189" s="87" t="s">
        <v>558</v>
      </c>
      <c r="AD189" s="87" t="s">
        <v>577</v>
      </c>
      <c r="AE189" s="79" t="b">
        <v>0</v>
      </c>
      <c r="AF189" s="79">
        <v>1</v>
      </c>
      <c r="AG189" s="87" t="s">
        <v>591</v>
      </c>
      <c r="AH189" s="79" t="b">
        <v>0</v>
      </c>
      <c r="AI189" s="79" t="s">
        <v>592</v>
      </c>
      <c r="AJ189" s="79"/>
      <c r="AK189" s="87" t="s">
        <v>578</v>
      </c>
      <c r="AL189" s="79" t="b">
        <v>0</v>
      </c>
      <c r="AM189" s="79">
        <v>0</v>
      </c>
      <c r="AN189" s="87" t="s">
        <v>578</v>
      </c>
      <c r="AO189" s="79" t="s">
        <v>600</v>
      </c>
      <c r="AP189" s="79" t="b">
        <v>0</v>
      </c>
      <c r="AQ189" s="87" t="s">
        <v>577</v>
      </c>
      <c r="AR189" s="79" t="s">
        <v>176</v>
      </c>
      <c r="AS189" s="79">
        <v>0</v>
      </c>
      <c r="AT189" s="79">
        <v>0</v>
      </c>
      <c r="AU189" s="79"/>
      <c r="AV189" s="79"/>
      <c r="AW189" s="79"/>
      <c r="AX189" s="79"/>
      <c r="AY189" s="79"/>
      <c r="AZ189" s="79"/>
      <c r="BA189" s="79"/>
      <c r="BB189" s="79"/>
      <c r="BC189">
        <v>1</v>
      </c>
      <c r="BD189" s="78" t="str">
        <f>REPLACE(INDEX(GroupVertices[Group],MATCH(Edges[[#This Row],[Vertex 1]],GroupVertices[Vertex],0)),1,1,"")</f>
        <v>6</v>
      </c>
      <c r="BE189" s="78" t="str">
        <f>REPLACE(INDEX(GroupVertices[Group],MATCH(Edges[[#This Row],[Vertex 2]],GroupVertices[Vertex],0)),1,1,"")</f>
        <v>6</v>
      </c>
      <c r="BF189" s="48"/>
      <c r="BG189" s="49"/>
      <c r="BH189" s="48"/>
      <c r="BI189" s="49"/>
      <c r="BJ189" s="48"/>
      <c r="BK189" s="49"/>
      <c r="BL189" s="48"/>
      <c r="BM189" s="49"/>
      <c r="BN189" s="48"/>
    </row>
    <row r="190" spans="1:66" ht="15">
      <c r="A190" s="64" t="s">
        <v>242</v>
      </c>
      <c r="B190" s="64" t="s">
        <v>325</v>
      </c>
      <c r="C190" s="65" t="s">
        <v>1931</v>
      </c>
      <c r="D190" s="66">
        <v>3</v>
      </c>
      <c r="E190" s="67" t="s">
        <v>132</v>
      </c>
      <c r="F190" s="68">
        <v>32</v>
      </c>
      <c r="G190" s="65"/>
      <c r="H190" s="69"/>
      <c r="I190" s="70"/>
      <c r="J190" s="70"/>
      <c r="K190" s="34" t="s">
        <v>65</v>
      </c>
      <c r="L190" s="77">
        <v>190</v>
      </c>
      <c r="M190" s="77"/>
      <c r="N190" s="72"/>
      <c r="O190" s="79" t="s">
        <v>327</v>
      </c>
      <c r="P190" s="81">
        <v>43783.85077546296</v>
      </c>
      <c r="Q190" s="79" t="s">
        <v>357</v>
      </c>
      <c r="R190" s="79"/>
      <c r="S190" s="79"/>
      <c r="T190" s="79" t="s">
        <v>392</v>
      </c>
      <c r="U190" s="79"/>
      <c r="V190" s="82" t="s">
        <v>417</v>
      </c>
      <c r="W190" s="81">
        <v>43783.85077546296</v>
      </c>
      <c r="X190" s="85">
        <v>43783</v>
      </c>
      <c r="Y190" s="87" t="s">
        <v>472</v>
      </c>
      <c r="Z190" s="82" t="s">
        <v>515</v>
      </c>
      <c r="AA190" s="79"/>
      <c r="AB190" s="79"/>
      <c r="AC190" s="87" t="s">
        <v>558</v>
      </c>
      <c r="AD190" s="87" t="s">
        <v>577</v>
      </c>
      <c r="AE190" s="79" t="b">
        <v>0</v>
      </c>
      <c r="AF190" s="79">
        <v>1</v>
      </c>
      <c r="AG190" s="87" t="s">
        <v>591</v>
      </c>
      <c r="AH190" s="79" t="b">
        <v>0</v>
      </c>
      <c r="AI190" s="79" t="s">
        <v>592</v>
      </c>
      <c r="AJ190" s="79"/>
      <c r="AK190" s="87" t="s">
        <v>578</v>
      </c>
      <c r="AL190" s="79" t="b">
        <v>0</v>
      </c>
      <c r="AM190" s="79">
        <v>0</v>
      </c>
      <c r="AN190" s="87" t="s">
        <v>578</v>
      </c>
      <c r="AO190" s="79" t="s">
        <v>600</v>
      </c>
      <c r="AP190" s="79" t="b">
        <v>0</v>
      </c>
      <c r="AQ190" s="87" t="s">
        <v>577</v>
      </c>
      <c r="AR190" s="79" t="s">
        <v>176</v>
      </c>
      <c r="AS190" s="79">
        <v>0</v>
      </c>
      <c r="AT190" s="79">
        <v>0</v>
      </c>
      <c r="AU190" s="79"/>
      <c r="AV190" s="79"/>
      <c r="AW190" s="79"/>
      <c r="AX190" s="79"/>
      <c r="AY190" s="79"/>
      <c r="AZ190" s="79"/>
      <c r="BA190" s="79"/>
      <c r="BB190" s="79"/>
      <c r="BC190">
        <v>1</v>
      </c>
      <c r="BD190" s="78" t="str">
        <f>REPLACE(INDEX(GroupVertices[Group],MATCH(Edges[[#This Row],[Vertex 1]],GroupVertices[Vertex],0)),1,1,"")</f>
        <v>6</v>
      </c>
      <c r="BE190" s="78" t="str">
        <f>REPLACE(INDEX(GroupVertices[Group],MATCH(Edges[[#This Row],[Vertex 2]],GroupVertices[Vertex],0)),1,1,"")</f>
        <v>6</v>
      </c>
      <c r="BF190" s="48">
        <v>0</v>
      </c>
      <c r="BG190" s="49">
        <v>0</v>
      </c>
      <c r="BH190" s="48">
        <v>0</v>
      </c>
      <c r="BI190" s="49">
        <v>0</v>
      </c>
      <c r="BJ190" s="48">
        <v>0</v>
      </c>
      <c r="BK190" s="49">
        <v>0</v>
      </c>
      <c r="BL190" s="48">
        <v>22</v>
      </c>
      <c r="BM190" s="49">
        <v>100</v>
      </c>
      <c r="BN190" s="48">
        <v>22</v>
      </c>
    </row>
    <row r="191" spans="1:66" ht="15">
      <c r="A191" s="64" t="s">
        <v>243</v>
      </c>
      <c r="B191" s="64" t="s">
        <v>243</v>
      </c>
      <c r="C191" s="65" t="s">
        <v>1931</v>
      </c>
      <c r="D191" s="66">
        <v>3</v>
      </c>
      <c r="E191" s="67" t="s">
        <v>132</v>
      </c>
      <c r="F191" s="68">
        <v>32</v>
      </c>
      <c r="G191" s="65"/>
      <c r="H191" s="69"/>
      <c r="I191" s="70"/>
      <c r="J191" s="70"/>
      <c r="K191" s="34" t="s">
        <v>65</v>
      </c>
      <c r="L191" s="77">
        <v>191</v>
      </c>
      <c r="M191" s="77"/>
      <c r="N191" s="72"/>
      <c r="O191" s="79" t="s">
        <v>176</v>
      </c>
      <c r="P191" s="81">
        <v>43783.88484953704</v>
      </c>
      <c r="Q191" s="79" t="s">
        <v>358</v>
      </c>
      <c r="R191" s="79"/>
      <c r="S191" s="79"/>
      <c r="T191" s="79"/>
      <c r="U191" s="79"/>
      <c r="V191" s="82" t="s">
        <v>432</v>
      </c>
      <c r="W191" s="81">
        <v>43783.88484953704</v>
      </c>
      <c r="X191" s="85">
        <v>43783</v>
      </c>
      <c r="Y191" s="87" t="s">
        <v>473</v>
      </c>
      <c r="Z191" s="82" t="s">
        <v>516</v>
      </c>
      <c r="AA191" s="79"/>
      <c r="AB191" s="79"/>
      <c r="AC191" s="87" t="s">
        <v>559</v>
      </c>
      <c r="AD191" s="79"/>
      <c r="AE191" s="79" t="b">
        <v>0</v>
      </c>
      <c r="AF191" s="79">
        <v>0</v>
      </c>
      <c r="AG191" s="87" t="s">
        <v>578</v>
      </c>
      <c r="AH191" s="79" t="b">
        <v>0</v>
      </c>
      <c r="AI191" s="79" t="s">
        <v>592</v>
      </c>
      <c r="AJ191" s="79"/>
      <c r="AK191" s="87" t="s">
        <v>578</v>
      </c>
      <c r="AL191" s="79" t="b">
        <v>0</v>
      </c>
      <c r="AM191" s="79">
        <v>0</v>
      </c>
      <c r="AN191" s="87" t="s">
        <v>578</v>
      </c>
      <c r="AO191" s="79" t="s">
        <v>600</v>
      </c>
      <c r="AP191" s="79" t="b">
        <v>0</v>
      </c>
      <c r="AQ191" s="87" t="s">
        <v>559</v>
      </c>
      <c r="AR191" s="79" t="s">
        <v>176</v>
      </c>
      <c r="AS191" s="79">
        <v>0</v>
      </c>
      <c r="AT191" s="79">
        <v>0</v>
      </c>
      <c r="AU191" s="79"/>
      <c r="AV191" s="79"/>
      <c r="AW191" s="79"/>
      <c r="AX191" s="79"/>
      <c r="AY191" s="79"/>
      <c r="AZ191" s="79"/>
      <c r="BA191" s="79"/>
      <c r="BB191" s="79"/>
      <c r="BC191">
        <v>1</v>
      </c>
      <c r="BD191" s="78" t="str">
        <f>REPLACE(INDEX(GroupVertices[Group],MATCH(Edges[[#This Row],[Vertex 1]],GroupVertices[Vertex],0)),1,1,"")</f>
        <v>2</v>
      </c>
      <c r="BE191" s="78" t="str">
        <f>REPLACE(INDEX(GroupVertices[Group],MATCH(Edges[[#This Row],[Vertex 2]],GroupVertices[Vertex],0)),1,1,"")</f>
        <v>2</v>
      </c>
      <c r="BF191" s="48">
        <v>0</v>
      </c>
      <c r="BG191" s="49">
        <v>0</v>
      </c>
      <c r="BH191" s="48">
        <v>0</v>
      </c>
      <c r="BI191" s="49">
        <v>0</v>
      </c>
      <c r="BJ191" s="48">
        <v>0</v>
      </c>
      <c r="BK191" s="49">
        <v>0</v>
      </c>
      <c r="BL191" s="48">
        <v>32</v>
      </c>
      <c r="BM191" s="49">
        <v>100</v>
      </c>
      <c r="BN191" s="48">
        <v>32</v>
      </c>
    </row>
    <row r="192" spans="1:66" ht="15">
      <c r="A192" s="64" t="s">
        <v>244</v>
      </c>
      <c r="B192" s="64" t="s">
        <v>244</v>
      </c>
      <c r="C192" s="65" t="s">
        <v>1931</v>
      </c>
      <c r="D192" s="66">
        <v>3</v>
      </c>
      <c r="E192" s="67" t="s">
        <v>132</v>
      </c>
      <c r="F192" s="68">
        <v>32</v>
      </c>
      <c r="G192" s="65"/>
      <c r="H192" s="69"/>
      <c r="I192" s="70"/>
      <c r="J192" s="70"/>
      <c r="K192" s="34" t="s">
        <v>65</v>
      </c>
      <c r="L192" s="77">
        <v>192</v>
      </c>
      <c r="M192" s="77"/>
      <c r="N192" s="72"/>
      <c r="O192" s="79" t="s">
        <v>176</v>
      </c>
      <c r="P192" s="81">
        <v>43784.08347222222</v>
      </c>
      <c r="Q192" s="79" t="s">
        <v>359</v>
      </c>
      <c r="R192" s="82" t="s">
        <v>369</v>
      </c>
      <c r="S192" s="79" t="s">
        <v>374</v>
      </c>
      <c r="T192" s="79" t="s">
        <v>393</v>
      </c>
      <c r="U192" s="79"/>
      <c r="V192" s="82" t="s">
        <v>433</v>
      </c>
      <c r="W192" s="81">
        <v>43784.08347222222</v>
      </c>
      <c r="X192" s="85">
        <v>43784</v>
      </c>
      <c r="Y192" s="87" t="s">
        <v>474</v>
      </c>
      <c r="Z192" s="82" t="s">
        <v>517</v>
      </c>
      <c r="AA192" s="79"/>
      <c r="AB192" s="79"/>
      <c r="AC192" s="87" t="s">
        <v>560</v>
      </c>
      <c r="AD192" s="79"/>
      <c r="AE192" s="79" t="b">
        <v>0</v>
      </c>
      <c r="AF192" s="79">
        <v>0</v>
      </c>
      <c r="AG192" s="87" t="s">
        <v>578</v>
      </c>
      <c r="AH192" s="79" t="b">
        <v>0</v>
      </c>
      <c r="AI192" s="79" t="s">
        <v>592</v>
      </c>
      <c r="AJ192" s="79"/>
      <c r="AK192" s="87" t="s">
        <v>578</v>
      </c>
      <c r="AL192" s="79" t="b">
        <v>0</v>
      </c>
      <c r="AM192" s="79">
        <v>0</v>
      </c>
      <c r="AN192" s="87" t="s">
        <v>578</v>
      </c>
      <c r="AO192" s="79" t="s">
        <v>604</v>
      </c>
      <c r="AP192" s="79" t="b">
        <v>0</v>
      </c>
      <c r="AQ192" s="87" t="s">
        <v>560</v>
      </c>
      <c r="AR192" s="79" t="s">
        <v>176</v>
      </c>
      <c r="AS192" s="79">
        <v>0</v>
      </c>
      <c r="AT192" s="79">
        <v>0</v>
      </c>
      <c r="AU192" s="79"/>
      <c r="AV192" s="79"/>
      <c r="AW192" s="79"/>
      <c r="AX192" s="79"/>
      <c r="AY192" s="79"/>
      <c r="AZ192" s="79"/>
      <c r="BA192" s="79"/>
      <c r="BB192" s="79"/>
      <c r="BC192">
        <v>1</v>
      </c>
      <c r="BD192" s="78" t="str">
        <f>REPLACE(INDEX(GroupVertices[Group],MATCH(Edges[[#This Row],[Vertex 1]],GroupVertices[Vertex],0)),1,1,"")</f>
        <v>2</v>
      </c>
      <c r="BE192" s="78" t="str">
        <f>REPLACE(INDEX(GroupVertices[Group],MATCH(Edges[[#This Row],[Vertex 2]],GroupVertices[Vertex],0)),1,1,"")</f>
        <v>2</v>
      </c>
      <c r="BF192" s="48">
        <v>1</v>
      </c>
      <c r="BG192" s="49">
        <v>3.7037037037037037</v>
      </c>
      <c r="BH192" s="48">
        <v>0</v>
      </c>
      <c r="BI192" s="49">
        <v>0</v>
      </c>
      <c r="BJ192" s="48">
        <v>0</v>
      </c>
      <c r="BK192" s="49">
        <v>0</v>
      </c>
      <c r="BL192" s="48">
        <v>26</v>
      </c>
      <c r="BM192" s="49">
        <v>96.29629629629629</v>
      </c>
      <c r="BN192" s="48">
        <v>27</v>
      </c>
    </row>
    <row r="193" spans="1:66" ht="15">
      <c r="A193" s="64" t="s">
        <v>245</v>
      </c>
      <c r="B193" s="64" t="s">
        <v>245</v>
      </c>
      <c r="C193" s="65" t="s">
        <v>1931</v>
      </c>
      <c r="D193" s="66">
        <v>3</v>
      </c>
      <c r="E193" s="67" t="s">
        <v>132</v>
      </c>
      <c r="F193" s="68">
        <v>32</v>
      </c>
      <c r="G193" s="65"/>
      <c r="H193" s="69"/>
      <c r="I193" s="70"/>
      <c r="J193" s="70"/>
      <c r="K193" s="34" t="s">
        <v>65</v>
      </c>
      <c r="L193" s="77">
        <v>193</v>
      </c>
      <c r="M193" s="77"/>
      <c r="N193" s="72"/>
      <c r="O193" s="79" t="s">
        <v>176</v>
      </c>
      <c r="P193" s="81">
        <v>43784.1003125</v>
      </c>
      <c r="Q193" s="79" t="s">
        <v>360</v>
      </c>
      <c r="R193" s="79"/>
      <c r="S193" s="79"/>
      <c r="T193" s="79" t="s">
        <v>216</v>
      </c>
      <c r="U193" s="79"/>
      <c r="V193" s="82" t="s">
        <v>434</v>
      </c>
      <c r="W193" s="81">
        <v>43784.1003125</v>
      </c>
      <c r="X193" s="85">
        <v>43784</v>
      </c>
      <c r="Y193" s="87" t="s">
        <v>475</v>
      </c>
      <c r="Z193" s="82" t="s">
        <v>518</v>
      </c>
      <c r="AA193" s="79"/>
      <c r="AB193" s="79"/>
      <c r="AC193" s="87" t="s">
        <v>561</v>
      </c>
      <c r="AD193" s="79"/>
      <c r="AE193" s="79" t="b">
        <v>0</v>
      </c>
      <c r="AF193" s="79">
        <v>0</v>
      </c>
      <c r="AG193" s="87" t="s">
        <v>578</v>
      </c>
      <c r="AH193" s="79" t="b">
        <v>0</v>
      </c>
      <c r="AI193" s="79" t="s">
        <v>592</v>
      </c>
      <c r="AJ193" s="79"/>
      <c r="AK193" s="87" t="s">
        <v>578</v>
      </c>
      <c r="AL193" s="79" t="b">
        <v>0</v>
      </c>
      <c r="AM193" s="79">
        <v>0</v>
      </c>
      <c r="AN193" s="87" t="s">
        <v>578</v>
      </c>
      <c r="AO193" s="79" t="s">
        <v>599</v>
      </c>
      <c r="AP193" s="79" t="b">
        <v>0</v>
      </c>
      <c r="AQ193" s="87" t="s">
        <v>561</v>
      </c>
      <c r="AR193" s="79" t="s">
        <v>176</v>
      </c>
      <c r="AS193" s="79">
        <v>0</v>
      </c>
      <c r="AT193" s="79">
        <v>0</v>
      </c>
      <c r="AU193" s="79"/>
      <c r="AV193" s="79"/>
      <c r="AW193" s="79"/>
      <c r="AX193" s="79"/>
      <c r="AY193" s="79"/>
      <c r="AZ193" s="79"/>
      <c r="BA193" s="79"/>
      <c r="BB193" s="79"/>
      <c r="BC193">
        <v>1</v>
      </c>
      <c r="BD193" s="78" t="str">
        <f>REPLACE(INDEX(GroupVertices[Group],MATCH(Edges[[#This Row],[Vertex 1]],GroupVertices[Vertex],0)),1,1,"")</f>
        <v>2</v>
      </c>
      <c r="BE193" s="78" t="str">
        <f>REPLACE(INDEX(GroupVertices[Group],MATCH(Edges[[#This Row],[Vertex 2]],GroupVertices[Vertex],0)),1,1,"")</f>
        <v>2</v>
      </c>
      <c r="BF193" s="48">
        <v>0</v>
      </c>
      <c r="BG193" s="49">
        <v>0</v>
      </c>
      <c r="BH193" s="48">
        <v>0</v>
      </c>
      <c r="BI193" s="49">
        <v>0</v>
      </c>
      <c r="BJ193" s="48">
        <v>0</v>
      </c>
      <c r="BK193" s="49">
        <v>0</v>
      </c>
      <c r="BL193" s="48">
        <v>5</v>
      </c>
      <c r="BM193" s="49">
        <v>100</v>
      </c>
      <c r="BN193" s="48">
        <v>5</v>
      </c>
    </row>
    <row r="194" spans="1:66" ht="15">
      <c r="A194" s="64" t="s">
        <v>246</v>
      </c>
      <c r="B194" s="64" t="s">
        <v>247</v>
      </c>
      <c r="C194" s="65" t="s">
        <v>1931</v>
      </c>
      <c r="D194" s="66">
        <v>3</v>
      </c>
      <c r="E194" s="67" t="s">
        <v>132</v>
      </c>
      <c r="F194" s="68">
        <v>32</v>
      </c>
      <c r="G194" s="65"/>
      <c r="H194" s="69"/>
      <c r="I194" s="70"/>
      <c r="J194" s="70"/>
      <c r="K194" s="34" t="s">
        <v>65</v>
      </c>
      <c r="L194" s="77">
        <v>194</v>
      </c>
      <c r="M194" s="77"/>
      <c r="N194" s="72"/>
      <c r="O194" s="79" t="s">
        <v>328</v>
      </c>
      <c r="P194" s="81">
        <v>43784.471770833334</v>
      </c>
      <c r="Q194" s="79" t="s">
        <v>361</v>
      </c>
      <c r="R194" s="79"/>
      <c r="S194" s="79"/>
      <c r="T194" s="79" t="s">
        <v>394</v>
      </c>
      <c r="U194" s="79"/>
      <c r="V194" s="82" t="s">
        <v>435</v>
      </c>
      <c r="W194" s="81">
        <v>43784.471770833334</v>
      </c>
      <c r="X194" s="85">
        <v>43784</v>
      </c>
      <c r="Y194" s="87" t="s">
        <v>476</v>
      </c>
      <c r="Z194" s="82" t="s">
        <v>519</v>
      </c>
      <c r="AA194" s="79"/>
      <c r="AB194" s="79"/>
      <c r="AC194" s="87" t="s">
        <v>562</v>
      </c>
      <c r="AD194" s="79"/>
      <c r="AE194" s="79" t="b">
        <v>0</v>
      </c>
      <c r="AF194" s="79">
        <v>0</v>
      </c>
      <c r="AG194" s="87" t="s">
        <v>578</v>
      </c>
      <c r="AH194" s="79" t="b">
        <v>0</v>
      </c>
      <c r="AI194" s="79" t="s">
        <v>595</v>
      </c>
      <c r="AJ194" s="79"/>
      <c r="AK194" s="87" t="s">
        <v>578</v>
      </c>
      <c r="AL194" s="79" t="b">
        <v>0</v>
      </c>
      <c r="AM194" s="79">
        <v>3</v>
      </c>
      <c r="AN194" s="87" t="s">
        <v>564</v>
      </c>
      <c r="AO194" s="79" t="s">
        <v>601</v>
      </c>
      <c r="AP194" s="79" t="b">
        <v>0</v>
      </c>
      <c r="AQ194" s="87" t="s">
        <v>564</v>
      </c>
      <c r="AR194" s="79" t="s">
        <v>176</v>
      </c>
      <c r="AS194" s="79">
        <v>0</v>
      </c>
      <c r="AT194" s="79">
        <v>0</v>
      </c>
      <c r="AU194" s="79"/>
      <c r="AV194" s="79"/>
      <c r="AW194" s="79"/>
      <c r="AX194" s="79"/>
      <c r="AY194" s="79"/>
      <c r="AZ194" s="79"/>
      <c r="BA194" s="79"/>
      <c r="BB194" s="79"/>
      <c r="BC194">
        <v>1</v>
      </c>
      <c r="BD194" s="78" t="str">
        <f>REPLACE(INDEX(GroupVertices[Group],MATCH(Edges[[#This Row],[Vertex 1]],GroupVertices[Vertex],0)),1,1,"")</f>
        <v>9</v>
      </c>
      <c r="BE194" s="78" t="str">
        <f>REPLACE(INDEX(GroupVertices[Group],MATCH(Edges[[#This Row],[Vertex 2]],GroupVertices[Vertex],0)),1,1,"")</f>
        <v>9</v>
      </c>
      <c r="BF194" s="48">
        <v>0</v>
      </c>
      <c r="BG194" s="49">
        <v>0</v>
      </c>
      <c r="BH194" s="48">
        <v>0</v>
      </c>
      <c r="BI194" s="49">
        <v>0</v>
      </c>
      <c r="BJ194" s="48">
        <v>0</v>
      </c>
      <c r="BK194" s="49">
        <v>0</v>
      </c>
      <c r="BL194" s="48">
        <v>21</v>
      </c>
      <c r="BM194" s="49">
        <v>100</v>
      </c>
      <c r="BN194" s="48">
        <v>21</v>
      </c>
    </row>
    <row r="195" spans="1:66" ht="15">
      <c r="A195" s="64" t="s">
        <v>247</v>
      </c>
      <c r="B195" s="64" t="s">
        <v>247</v>
      </c>
      <c r="C195" s="65" t="s">
        <v>1933</v>
      </c>
      <c r="D195" s="66">
        <v>3</v>
      </c>
      <c r="E195" s="67" t="s">
        <v>136</v>
      </c>
      <c r="F195" s="68">
        <v>25.5</v>
      </c>
      <c r="G195" s="65"/>
      <c r="H195" s="69"/>
      <c r="I195" s="70"/>
      <c r="J195" s="70"/>
      <c r="K195" s="34" t="s">
        <v>65</v>
      </c>
      <c r="L195" s="77">
        <v>195</v>
      </c>
      <c r="M195" s="77"/>
      <c r="N195" s="72"/>
      <c r="O195" s="79" t="s">
        <v>176</v>
      </c>
      <c r="P195" s="81">
        <v>43777.62731481482</v>
      </c>
      <c r="Q195" s="79" t="s">
        <v>362</v>
      </c>
      <c r="R195" s="79"/>
      <c r="S195" s="79"/>
      <c r="T195" s="79" t="s">
        <v>216</v>
      </c>
      <c r="U195" s="82" t="s">
        <v>408</v>
      </c>
      <c r="V195" s="82" t="s">
        <v>408</v>
      </c>
      <c r="W195" s="81">
        <v>43777.62731481482</v>
      </c>
      <c r="X195" s="85">
        <v>43777</v>
      </c>
      <c r="Y195" s="87" t="s">
        <v>477</v>
      </c>
      <c r="Z195" s="82" t="s">
        <v>520</v>
      </c>
      <c r="AA195" s="79"/>
      <c r="AB195" s="79"/>
      <c r="AC195" s="87" t="s">
        <v>563</v>
      </c>
      <c r="AD195" s="79"/>
      <c r="AE195" s="79" t="b">
        <v>0</v>
      </c>
      <c r="AF195" s="79">
        <v>31</v>
      </c>
      <c r="AG195" s="87" t="s">
        <v>578</v>
      </c>
      <c r="AH195" s="79" t="b">
        <v>0</v>
      </c>
      <c r="AI195" s="79" t="s">
        <v>594</v>
      </c>
      <c r="AJ195" s="79"/>
      <c r="AK195" s="87" t="s">
        <v>578</v>
      </c>
      <c r="AL195" s="79" t="b">
        <v>0</v>
      </c>
      <c r="AM195" s="79">
        <v>0</v>
      </c>
      <c r="AN195" s="87" t="s">
        <v>578</v>
      </c>
      <c r="AO195" s="79" t="s">
        <v>600</v>
      </c>
      <c r="AP195" s="79" t="b">
        <v>0</v>
      </c>
      <c r="AQ195" s="87" t="s">
        <v>563</v>
      </c>
      <c r="AR195" s="79" t="s">
        <v>176</v>
      </c>
      <c r="AS195" s="79">
        <v>0</v>
      </c>
      <c r="AT195" s="79">
        <v>0</v>
      </c>
      <c r="AU195" s="79"/>
      <c r="AV195" s="79"/>
      <c r="AW195" s="79"/>
      <c r="AX195" s="79"/>
      <c r="AY195" s="79"/>
      <c r="AZ195" s="79"/>
      <c r="BA195" s="79"/>
      <c r="BB195" s="79"/>
      <c r="BC195">
        <v>2</v>
      </c>
      <c r="BD195" s="78" t="str">
        <f>REPLACE(INDEX(GroupVertices[Group],MATCH(Edges[[#This Row],[Vertex 1]],GroupVertices[Vertex],0)),1,1,"")</f>
        <v>9</v>
      </c>
      <c r="BE195" s="78" t="str">
        <f>REPLACE(INDEX(GroupVertices[Group],MATCH(Edges[[#This Row],[Vertex 2]],GroupVertices[Vertex],0)),1,1,"")</f>
        <v>9</v>
      </c>
      <c r="BF195" s="48">
        <v>0</v>
      </c>
      <c r="BG195" s="49">
        <v>0</v>
      </c>
      <c r="BH195" s="48">
        <v>0</v>
      </c>
      <c r="BI195" s="49">
        <v>0</v>
      </c>
      <c r="BJ195" s="48">
        <v>0</v>
      </c>
      <c r="BK195" s="49">
        <v>0</v>
      </c>
      <c r="BL195" s="48">
        <v>5</v>
      </c>
      <c r="BM195" s="49">
        <v>100</v>
      </c>
      <c r="BN195" s="48">
        <v>5</v>
      </c>
    </row>
    <row r="196" spans="1:66" ht="15">
      <c r="A196" s="64" t="s">
        <v>247</v>
      </c>
      <c r="B196" s="64" t="s">
        <v>247</v>
      </c>
      <c r="C196" s="65" t="s">
        <v>1933</v>
      </c>
      <c r="D196" s="66">
        <v>3</v>
      </c>
      <c r="E196" s="67" t="s">
        <v>136</v>
      </c>
      <c r="F196" s="68">
        <v>25.5</v>
      </c>
      <c r="G196" s="65"/>
      <c r="H196" s="69"/>
      <c r="I196" s="70"/>
      <c r="J196" s="70"/>
      <c r="K196" s="34" t="s">
        <v>65</v>
      </c>
      <c r="L196" s="77">
        <v>196</v>
      </c>
      <c r="M196" s="77"/>
      <c r="N196" s="72"/>
      <c r="O196" s="79" t="s">
        <v>176</v>
      </c>
      <c r="P196" s="81">
        <v>43783.644791666666</v>
      </c>
      <c r="Q196" s="79" t="s">
        <v>361</v>
      </c>
      <c r="R196" s="79"/>
      <c r="S196" s="79"/>
      <c r="T196" s="79" t="s">
        <v>395</v>
      </c>
      <c r="U196" s="82" t="s">
        <v>409</v>
      </c>
      <c r="V196" s="82" t="s">
        <v>409</v>
      </c>
      <c r="W196" s="81">
        <v>43783.644791666666</v>
      </c>
      <c r="X196" s="85">
        <v>43783</v>
      </c>
      <c r="Y196" s="87" t="s">
        <v>478</v>
      </c>
      <c r="Z196" s="82" t="s">
        <v>521</v>
      </c>
      <c r="AA196" s="79"/>
      <c r="AB196" s="79"/>
      <c r="AC196" s="87" t="s">
        <v>564</v>
      </c>
      <c r="AD196" s="79"/>
      <c r="AE196" s="79" t="b">
        <v>0</v>
      </c>
      <c r="AF196" s="79">
        <v>24</v>
      </c>
      <c r="AG196" s="87" t="s">
        <v>578</v>
      </c>
      <c r="AH196" s="79" t="b">
        <v>0</v>
      </c>
      <c r="AI196" s="79" t="s">
        <v>595</v>
      </c>
      <c r="AJ196" s="79"/>
      <c r="AK196" s="87" t="s">
        <v>578</v>
      </c>
      <c r="AL196" s="79" t="b">
        <v>0</v>
      </c>
      <c r="AM196" s="79">
        <v>3</v>
      </c>
      <c r="AN196" s="87" t="s">
        <v>578</v>
      </c>
      <c r="AO196" s="79" t="s">
        <v>600</v>
      </c>
      <c r="AP196" s="79" t="b">
        <v>0</v>
      </c>
      <c r="AQ196" s="87" t="s">
        <v>564</v>
      </c>
      <c r="AR196" s="79" t="s">
        <v>176</v>
      </c>
      <c r="AS196" s="79">
        <v>0</v>
      </c>
      <c r="AT196" s="79">
        <v>0</v>
      </c>
      <c r="AU196" s="79"/>
      <c r="AV196" s="79"/>
      <c r="AW196" s="79"/>
      <c r="AX196" s="79"/>
      <c r="AY196" s="79"/>
      <c r="AZ196" s="79"/>
      <c r="BA196" s="79"/>
      <c r="BB196" s="79"/>
      <c r="BC196">
        <v>2</v>
      </c>
      <c r="BD196" s="78" t="str">
        <f>REPLACE(INDEX(GroupVertices[Group],MATCH(Edges[[#This Row],[Vertex 1]],GroupVertices[Vertex],0)),1,1,"")</f>
        <v>9</v>
      </c>
      <c r="BE196" s="78" t="str">
        <f>REPLACE(INDEX(GroupVertices[Group],MATCH(Edges[[#This Row],[Vertex 2]],GroupVertices[Vertex],0)),1,1,"")</f>
        <v>9</v>
      </c>
      <c r="BF196" s="48">
        <v>0</v>
      </c>
      <c r="BG196" s="49">
        <v>0</v>
      </c>
      <c r="BH196" s="48">
        <v>0</v>
      </c>
      <c r="BI196" s="49">
        <v>0</v>
      </c>
      <c r="BJ196" s="48">
        <v>0</v>
      </c>
      <c r="BK196" s="49">
        <v>0</v>
      </c>
      <c r="BL196" s="48">
        <v>21</v>
      </c>
      <c r="BM196" s="49">
        <v>100</v>
      </c>
      <c r="BN196" s="48">
        <v>21</v>
      </c>
    </row>
    <row r="197" spans="1:66" ht="15">
      <c r="A197" s="64" t="s">
        <v>248</v>
      </c>
      <c r="B197" s="64" t="s">
        <v>247</v>
      </c>
      <c r="C197" s="65" t="s">
        <v>1931</v>
      </c>
      <c r="D197" s="66">
        <v>3</v>
      </c>
      <c r="E197" s="67" t="s">
        <v>132</v>
      </c>
      <c r="F197" s="68">
        <v>32</v>
      </c>
      <c r="G197" s="65"/>
      <c r="H197" s="69"/>
      <c r="I197" s="70"/>
      <c r="J197" s="70"/>
      <c r="K197" s="34" t="s">
        <v>65</v>
      </c>
      <c r="L197" s="77">
        <v>197</v>
      </c>
      <c r="M197" s="77"/>
      <c r="N197" s="72"/>
      <c r="O197" s="79" t="s">
        <v>328</v>
      </c>
      <c r="P197" s="81">
        <v>43784.473275462966</v>
      </c>
      <c r="Q197" s="79" t="s">
        <v>361</v>
      </c>
      <c r="R197" s="79"/>
      <c r="S197" s="79"/>
      <c r="T197" s="79" t="s">
        <v>394</v>
      </c>
      <c r="U197" s="79"/>
      <c r="V197" s="82" t="s">
        <v>436</v>
      </c>
      <c r="W197" s="81">
        <v>43784.473275462966</v>
      </c>
      <c r="X197" s="85">
        <v>43784</v>
      </c>
      <c r="Y197" s="87" t="s">
        <v>479</v>
      </c>
      <c r="Z197" s="82" t="s">
        <v>522</v>
      </c>
      <c r="AA197" s="79"/>
      <c r="AB197" s="79"/>
      <c r="AC197" s="87" t="s">
        <v>565</v>
      </c>
      <c r="AD197" s="79"/>
      <c r="AE197" s="79" t="b">
        <v>0</v>
      </c>
      <c r="AF197" s="79">
        <v>0</v>
      </c>
      <c r="AG197" s="87" t="s">
        <v>578</v>
      </c>
      <c r="AH197" s="79" t="b">
        <v>0</v>
      </c>
      <c r="AI197" s="79" t="s">
        <v>595</v>
      </c>
      <c r="AJ197" s="79"/>
      <c r="AK197" s="87" t="s">
        <v>578</v>
      </c>
      <c r="AL197" s="79" t="b">
        <v>0</v>
      </c>
      <c r="AM197" s="79">
        <v>3</v>
      </c>
      <c r="AN197" s="87" t="s">
        <v>564</v>
      </c>
      <c r="AO197" s="79" t="s">
        <v>600</v>
      </c>
      <c r="AP197" s="79" t="b">
        <v>0</v>
      </c>
      <c r="AQ197" s="87" t="s">
        <v>564</v>
      </c>
      <c r="AR197" s="79" t="s">
        <v>176</v>
      </c>
      <c r="AS197" s="79">
        <v>0</v>
      </c>
      <c r="AT197" s="79">
        <v>0</v>
      </c>
      <c r="AU197" s="79"/>
      <c r="AV197" s="79"/>
      <c r="AW197" s="79"/>
      <c r="AX197" s="79"/>
      <c r="AY197" s="79"/>
      <c r="AZ197" s="79"/>
      <c r="BA197" s="79"/>
      <c r="BB197" s="79"/>
      <c r="BC197">
        <v>1</v>
      </c>
      <c r="BD197" s="78" t="str">
        <f>REPLACE(INDEX(GroupVertices[Group],MATCH(Edges[[#This Row],[Vertex 1]],GroupVertices[Vertex],0)),1,1,"")</f>
        <v>9</v>
      </c>
      <c r="BE197" s="78" t="str">
        <f>REPLACE(INDEX(GroupVertices[Group],MATCH(Edges[[#This Row],[Vertex 2]],GroupVertices[Vertex],0)),1,1,"")</f>
        <v>9</v>
      </c>
      <c r="BF197" s="48">
        <v>0</v>
      </c>
      <c r="BG197" s="49">
        <v>0</v>
      </c>
      <c r="BH197" s="48">
        <v>0</v>
      </c>
      <c r="BI197" s="49">
        <v>0</v>
      </c>
      <c r="BJ197" s="48">
        <v>0</v>
      </c>
      <c r="BK197" s="49">
        <v>0</v>
      </c>
      <c r="BL197" s="48">
        <v>21</v>
      </c>
      <c r="BM197" s="49">
        <v>100</v>
      </c>
      <c r="BN197" s="48">
        <v>21</v>
      </c>
    </row>
    <row r="198" spans="1:66" ht="15">
      <c r="A198" s="64" t="s">
        <v>249</v>
      </c>
      <c r="B198" s="64" t="s">
        <v>249</v>
      </c>
      <c r="C198" s="65" t="s">
        <v>1931</v>
      </c>
      <c r="D198" s="66">
        <v>3</v>
      </c>
      <c r="E198" s="67" t="s">
        <v>132</v>
      </c>
      <c r="F198" s="68">
        <v>32</v>
      </c>
      <c r="G198" s="65"/>
      <c r="H198" s="69"/>
      <c r="I198" s="70"/>
      <c r="J198" s="70"/>
      <c r="K198" s="34" t="s">
        <v>65</v>
      </c>
      <c r="L198" s="77">
        <v>198</v>
      </c>
      <c r="M198" s="77"/>
      <c r="N198" s="72"/>
      <c r="O198" s="79" t="s">
        <v>176</v>
      </c>
      <c r="P198" s="81">
        <v>43784.84164351852</v>
      </c>
      <c r="Q198" s="79" t="s">
        <v>363</v>
      </c>
      <c r="R198" s="82" t="s">
        <v>370</v>
      </c>
      <c r="S198" s="79" t="s">
        <v>371</v>
      </c>
      <c r="T198" s="79" t="s">
        <v>216</v>
      </c>
      <c r="U198" s="79"/>
      <c r="V198" s="82" t="s">
        <v>437</v>
      </c>
      <c r="W198" s="81">
        <v>43784.84164351852</v>
      </c>
      <c r="X198" s="85">
        <v>43784</v>
      </c>
      <c r="Y198" s="87" t="s">
        <v>480</v>
      </c>
      <c r="Z198" s="82" t="s">
        <v>523</v>
      </c>
      <c r="AA198" s="79"/>
      <c r="AB198" s="79"/>
      <c r="AC198" s="87" t="s">
        <v>566</v>
      </c>
      <c r="AD198" s="79"/>
      <c r="AE198" s="79" t="b">
        <v>0</v>
      </c>
      <c r="AF198" s="79">
        <v>0</v>
      </c>
      <c r="AG198" s="87" t="s">
        <v>578</v>
      </c>
      <c r="AH198" s="79" t="b">
        <v>1</v>
      </c>
      <c r="AI198" s="79" t="s">
        <v>592</v>
      </c>
      <c r="AJ198" s="79"/>
      <c r="AK198" s="87" t="s">
        <v>598</v>
      </c>
      <c r="AL198" s="79" t="b">
        <v>0</v>
      </c>
      <c r="AM198" s="79">
        <v>0</v>
      </c>
      <c r="AN198" s="87" t="s">
        <v>578</v>
      </c>
      <c r="AO198" s="79" t="s">
        <v>599</v>
      </c>
      <c r="AP198" s="79" t="b">
        <v>0</v>
      </c>
      <c r="AQ198" s="87" t="s">
        <v>566</v>
      </c>
      <c r="AR198" s="79" t="s">
        <v>176</v>
      </c>
      <c r="AS198" s="79">
        <v>0</v>
      </c>
      <c r="AT198" s="79">
        <v>0</v>
      </c>
      <c r="AU198" s="79"/>
      <c r="AV198" s="79"/>
      <c r="AW198" s="79"/>
      <c r="AX198" s="79"/>
      <c r="AY198" s="79"/>
      <c r="AZ198" s="79"/>
      <c r="BA198" s="79"/>
      <c r="BB198" s="79"/>
      <c r="BC198">
        <v>1</v>
      </c>
      <c r="BD198" s="78" t="str">
        <f>REPLACE(INDEX(GroupVertices[Group],MATCH(Edges[[#This Row],[Vertex 1]],GroupVertices[Vertex],0)),1,1,"")</f>
        <v>2</v>
      </c>
      <c r="BE198" s="78" t="str">
        <f>REPLACE(INDEX(GroupVertices[Group],MATCH(Edges[[#This Row],[Vertex 2]],GroupVertices[Vertex],0)),1,1,"")</f>
        <v>2</v>
      </c>
      <c r="BF198" s="48">
        <v>1</v>
      </c>
      <c r="BG198" s="49">
        <v>14.285714285714286</v>
      </c>
      <c r="BH198" s="48">
        <v>0</v>
      </c>
      <c r="BI198" s="49">
        <v>0</v>
      </c>
      <c r="BJ198" s="48">
        <v>0</v>
      </c>
      <c r="BK198" s="49">
        <v>0</v>
      </c>
      <c r="BL198" s="48">
        <v>6</v>
      </c>
      <c r="BM198" s="49">
        <v>85.71428571428571</v>
      </c>
      <c r="BN198" s="48">
        <v>7</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9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98"/>
    <dataValidation allowBlank="1" showErrorMessage="1" sqref="N2:N19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9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98"/>
    <dataValidation allowBlank="1" showInputMessage="1" promptTitle="Edge Color" prompt="To select an optional edge color, right-click and select Select Color on the right-click menu." sqref="C3:C198"/>
    <dataValidation allowBlank="1" showInputMessage="1" promptTitle="Edge Width" prompt="Enter an optional edge width between 1 and 10." errorTitle="Invalid Edge Width" error="The optional edge width must be a whole number between 1 and 10." sqref="D3:D198"/>
    <dataValidation allowBlank="1" showInputMessage="1" promptTitle="Edge Opacity" prompt="Enter an optional edge opacity between 0 (transparent) and 100 (opaque)." errorTitle="Invalid Edge Opacity" error="The optional edge opacity must be a whole number between 0 and 10." sqref="F3:F19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98">
      <formula1>ValidEdgeVisibilities</formula1>
    </dataValidation>
    <dataValidation allowBlank="1" showInputMessage="1" showErrorMessage="1" promptTitle="Vertex 1 Name" prompt="Enter the name of the edge's first vertex." sqref="A3:A198"/>
    <dataValidation allowBlank="1" showInputMessage="1" showErrorMessage="1" promptTitle="Vertex 2 Name" prompt="Enter the name of the edge's second vertex." sqref="B3:B198"/>
    <dataValidation allowBlank="1" showInputMessage="1" showErrorMessage="1" promptTitle="Edge Label" prompt="Enter an optional edge label." errorTitle="Invalid Edge Visibility" error="You have entered an unrecognized edge visibility.  Try selecting from the drop-down list instead." sqref="H3:H19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98">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98"/>
  </dataValidations>
  <hyperlinks>
    <hyperlink ref="R4" r:id="rId1" display="https://twitter.com/sgellison/status/1192517720610426882"/>
    <hyperlink ref="R167" r:id="rId2" display="https://www.youtube.com/watch?v=LS2Lcz-pTLM&amp;app=desktop"/>
    <hyperlink ref="R168" r:id="rId3" display="https://www.youtube.com/watch?v=LS2Lcz-pTLM&amp;app=desktop"/>
    <hyperlink ref="R169" r:id="rId4" display="https://www.youtube.com/watch?v=LS2Lcz-pTLM&amp;app=desktop"/>
    <hyperlink ref="R170" r:id="rId5" display="https://www.instagram.com/p/B4xWSIbHgTM/?igshid=10dk45hhfgyzd"/>
    <hyperlink ref="R171" r:id="rId6" display="https://www.instagram.com/p/B4xWSIbHgTM/?igshid=10dk45hhfgyzd"/>
    <hyperlink ref="R172" r:id="rId7" display="https://www.instagram.com/p/B4xWSIbHgTM/?igshid=10dk45hhfgyzd"/>
    <hyperlink ref="R173" r:id="rId8" display="https://www.instagram.com/p/B4xWSIbHgTM/?igshid=10dk45hhfgyzd"/>
    <hyperlink ref="R178" r:id="rId9" display="https://www.instagram.com/p/B4ypKpVnz9S/?igshid=ixsevty9cswk"/>
    <hyperlink ref="R192" r:id="rId10" display="https://www.instagram.com/p/B43lfdahN4W/?igshid=1acchm2yc84gf"/>
    <hyperlink ref="R198" r:id="rId11" display="https://twitter.com/glenntamplin/status/1195434146631487490"/>
    <hyperlink ref="U3" r:id="rId12" display="https://pbs.twimg.com/media/EIxie3FXsAASJxP.jpg"/>
    <hyperlink ref="U6" r:id="rId13" display="https://pbs.twimg.com/tweet_video_thumb/EI1BYKwWoAAvQVy.jpg"/>
    <hyperlink ref="U10" r:id="rId14" display="https://pbs.twimg.com/media/EIyZrhkXUAA995B.jpg"/>
    <hyperlink ref="U11" r:id="rId15" display="https://pbs.twimg.com/media/EI3bgXoWoAAFkrL.jpg"/>
    <hyperlink ref="U12" r:id="rId16" display="https://pbs.twimg.com/media/EI32vg5XkAAU3ow.jpg"/>
    <hyperlink ref="U13" r:id="rId17" display="https://pbs.twimg.com/media/EI32vi2WoAgiEFo.jpg"/>
    <hyperlink ref="U14" r:id="rId18" display="https://pbs.twimg.com/media/EI4TVWSXsAAWJN5.jpg"/>
    <hyperlink ref="U16" r:id="rId19" display="https://pbs.twimg.com/tweet_video_thumb/EI5qy6KUEAAFvcn.jpg"/>
    <hyperlink ref="U17" r:id="rId20" display="https://pbs.twimg.com/tweet_video_thumb/EI5qy6KUEAAFvcn.jpg"/>
    <hyperlink ref="U18" r:id="rId21" display="https://pbs.twimg.com/tweet_video_thumb/EI5qy6KUEAAFvcn.jpg"/>
    <hyperlink ref="U19" r:id="rId22" display="https://pbs.twimg.com/tweet_video_thumb/EI5qy6KUEAAFvcn.jpg"/>
    <hyperlink ref="U20" r:id="rId23" display="https://pbs.twimg.com/tweet_video_thumb/EI5qy6KUEAAFvcn.jpg"/>
    <hyperlink ref="U21" r:id="rId24" display="https://pbs.twimg.com/tweet_video_thumb/EI5qy6KUEAAFvcn.jpg"/>
    <hyperlink ref="U22" r:id="rId25" display="https://pbs.twimg.com/tweet_video_thumb/EI5qy6KUEAAFvcn.jpg"/>
    <hyperlink ref="U23" r:id="rId26" display="https://pbs.twimg.com/tweet_video_thumb/EI5qy6KUEAAFvcn.jpg"/>
    <hyperlink ref="U24" r:id="rId27" display="https://pbs.twimg.com/tweet_video_thumb/EI5qy6KUEAAFvcn.jpg"/>
    <hyperlink ref="U25" r:id="rId28" display="https://pbs.twimg.com/tweet_video_thumb/EI5qy6KUEAAFvcn.jpg"/>
    <hyperlink ref="U26" r:id="rId29" display="https://pbs.twimg.com/tweet_video_thumb/EI5qy6KUEAAFvcn.jpg"/>
    <hyperlink ref="U27" r:id="rId30" display="https://pbs.twimg.com/tweet_video_thumb/EI5qy6KUEAAFvcn.jpg"/>
    <hyperlink ref="U28" r:id="rId31" display="https://pbs.twimg.com/tweet_video_thumb/EI5qy6KUEAAFvcn.jpg"/>
    <hyperlink ref="U29" r:id="rId32" display="https://pbs.twimg.com/tweet_video_thumb/EI5qy6KUEAAFvcn.jpg"/>
    <hyperlink ref="U30" r:id="rId33" display="https://pbs.twimg.com/tweet_video_thumb/EI5qy6KUEAAFvcn.jpg"/>
    <hyperlink ref="U31" r:id="rId34" display="https://pbs.twimg.com/tweet_video_thumb/EI5qy6KUEAAFvcn.jpg"/>
    <hyperlink ref="U32" r:id="rId35" display="https://pbs.twimg.com/tweet_video_thumb/EI5qy6KUEAAFvcn.jpg"/>
    <hyperlink ref="U33" r:id="rId36" display="https://pbs.twimg.com/tweet_video_thumb/EI5qy6KUEAAFvcn.jpg"/>
    <hyperlink ref="U34" r:id="rId37" display="https://pbs.twimg.com/tweet_video_thumb/EI5qy6KUEAAFvcn.jpg"/>
    <hyperlink ref="U35" r:id="rId38" display="https://pbs.twimg.com/tweet_video_thumb/EI5qy6KUEAAFvcn.jpg"/>
    <hyperlink ref="U36" r:id="rId39" display="https://pbs.twimg.com/tweet_video_thumb/EI5qy6KUEAAFvcn.jpg"/>
    <hyperlink ref="U37" r:id="rId40" display="https://pbs.twimg.com/tweet_video_thumb/EI5qy6KUEAAFvcn.jpg"/>
    <hyperlink ref="U38" r:id="rId41" display="https://pbs.twimg.com/tweet_video_thumb/EI5qy6KUEAAFvcn.jpg"/>
    <hyperlink ref="U39" r:id="rId42" display="https://pbs.twimg.com/tweet_video_thumb/EI5qy6KUEAAFvcn.jpg"/>
    <hyperlink ref="U40" r:id="rId43" display="https://pbs.twimg.com/tweet_video_thumb/EI5qy6KUEAAFvcn.jpg"/>
    <hyperlink ref="U41" r:id="rId44" display="https://pbs.twimg.com/tweet_video_thumb/EI5qy6KUEAAFvcn.jpg"/>
    <hyperlink ref="U42" r:id="rId45" display="https://pbs.twimg.com/tweet_video_thumb/EI5qy6KUEAAFvcn.jpg"/>
    <hyperlink ref="U43" r:id="rId46" display="https://pbs.twimg.com/tweet_video_thumb/EI5qy6KUEAAFvcn.jpg"/>
    <hyperlink ref="U44" r:id="rId47" display="https://pbs.twimg.com/tweet_video_thumb/EI5qy6KUEAAFvcn.jpg"/>
    <hyperlink ref="U45" r:id="rId48" display="https://pbs.twimg.com/tweet_video_thumb/EI5qy6KUEAAFvcn.jpg"/>
    <hyperlink ref="U46" r:id="rId49" display="https://pbs.twimg.com/tweet_video_thumb/EI5qy6KUEAAFvcn.jpg"/>
    <hyperlink ref="U47" r:id="rId50" display="https://pbs.twimg.com/tweet_video_thumb/EI5qy6KUEAAFvcn.jpg"/>
    <hyperlink ref="U48" r:id="rId51" display="https://pbs.twimg.com/tweet_video_thumb/EI5qy6KUEAAFvcn.jpg"/>
    <hyperlink ref="U49" r:id="rId52" display="https://pbs.twimg.com/tweet_video_thumb/EI5qy6KUEAAFvcn.jpg"/>
    <hyperlink ref="U50" r:id="rId53" display="https://pbs.twimg.com/tweet_video_thumb/EI5qy6KUEAAFvcn.jpg"/>
    <hyperlink ref="U51" r:id="rId54" display="https://pbs.twimg.com/tweet_video_thumb/EI5qy6KUEAAFvcn.jpg"/>
    <hyperlink ref="U52" r:id="rId55" display="https://pbs.twimg.com/tweet_video_thumb/EI5qy6KUEAAFvcn.jpg"/>
    <hyperlink ref="U53" r:id="rId56" display="https://pbs.twimg.com/tweet_video_thumb/EI5qy6KUEAAFvcn.jpg"/>
    <hyperlink ref="U54" r:id="rId57" display="https://pbs.twimg.com/tweet_video_thumb/EI5qy6KUEAAFvcn.jpg"/>
    <hyperlink ref="U55" r:id="rId58" display="https://pbs.twimg.com/tweet_video_thumb/EI5qy6KUEAAFvcn.jpg"/>
    <hyperlink ref="U56" r:id="rId59" display="https://pbs.twimg.com/tweet_video_thumb/EI5qy6KUEAAFvcn.jpg"/>
    <hyperlink ref="U57" r:id="rId60" display="https://pbs.twimg.com/tweet_video_thumb/EI5qy6KUEAAFvcn.jpg"/>
    <hyperlink ref="U58" r:id="rId61" display="https://pbs.twimg.com/tweet_video_thumb/EI5qy6KUEAAFvcn.jpg"/>
    <hyperlink ref="U59" r:id="rId62" display="https://pbs.twimg.com/tweet_video_thumb/EI5qy6KUEAAFvcn.jpg"/>
    <hyperlink ref="U60" r:id="rId63" display="https://pbs.twimg.com/tweet_video_thumb/EI5qy6KUEAAFvcn.jpg"/>
    <hyperlink ref="U152" r:id="rId64" display="https://pbs.twimg.com/media/EI9c-5NWwAEsitG.jpg"/>
    <hyperlink ref="U153" r:id="rId65" display="https://pbs.twimg.com/media/EI9c-5NWwAEsitG.jpg"/>
    <hyperlink ref="U158" r:id="rId66" display="https://pbs.twimg.com/media/D-d1KLFX4AAxvWw.jpg"/>
    <hyperlink ref="U165" r:id="rId67" display="https://pbs.twimg.com/media/DiMnOmsU0AAyd9l.jpg"/>
    <hyperlink ref="U180" r:id="rId68" display="https://pbs.twimg.com/media/EJUZ0_xW4AAojet.jpg"/>
    <hyperlink ref="U181" r:id="rId69" display="https://pbs.twimg.com/media/EJUZ0_xW4AAojet.jpg"/>
    <hyperlink ref="U182" r:id="rId70" display="https://pbs.twimg.com/media/EJUZ0_xW4AAojet.jpg"/>
    <hyperlink ref="U195" r:id="rId71" display="https://pbs.twimg.com/media/EI2_UUqXYAEbrqo.jpg"/>
    <hyperlink ref="U196" r:id="rId72" display="https://pbs.twimg.com/media/EJV-QOVWoAAGpHr.jpg"/>
    <hyperlink ref="V3" r:id="rId73" display="https://pbs.twimg.com/media/EIxie3FXsAASJxP.jpg"/>
    <hyperlink ref="V4" r:id="rId74" display="http://pbs.twimg.com/profile_images/1186686931888939009/_awcLYxe_normal.jpg"/>
    <hyperlink ref="V5" r:id="rId75" display="http://pbs.twimg.com/profile_images/837075770149376000/qwE7m01T_normal.jpg"/>
    <hyperlink ref="V6" r:id="rId76" display="https://pbs.twimg.com/tweet_video_thumb/EI1BYKwWoAAvQVy.jpg"/>
    <hyperlink ref="V7" r:id="rId77" display="http://pbs.twimg.com/profile_images/1192092914593255425/dfFFqJHQ_normal.jpg"/>
    <hyperlink ref="V8" r:id="rId78" display="http://pbs.twimg.com/profile_images/719751076/ULE_Colour_Logo_normal.JPG"/>
    <hyperlink ref="V9" r:id="rId79" display="http://pbs.twimg.com/profile_images/719751076/ULE_Colour_Logo_normal.JPG"/>
    <hyperlink ref="V10" r:id="rId80" display="https://pbs.twimg.com/media/EIyZrhkXUAA995B.jpg"/>
    <hyperlink ref="V11" r:id="rId81" display="https://pbs.twimg.com/media/EI3bgXoWoAAFkrL.jpg"/>
    <hyperlink ref="V12" r:id="rId82" display="https://pbs.twimg.com/media/EI32vg5XkAAU3ow.jpg"/>
    <hyperlink ref="V13" r:id="rId83" display="https://pbs.twimg.com/media/EI32vi2WoAgiEFo.jpg"/>
    <hyperlink ref="V14" r:id="rId84" display="https://pbs.twimg.com/media/EI4TVWSXsAAWJN5.jpg"/>
    <hyperlink ref="V15" r:id="rId85" display="http://pbs.twimg.com/profile_images/890022205849034752/rCirxhoN_normal.jpg"/>
    <hyperlink ref="V16" r:id="rId86" display="https://pbs.twimg.com/tweet_video_thumb/EI5qy6KUEAAFvcn.jpg"/>
    <hyperlink ref="V17" r:id="rId87" display="https://pbs.twimg.com/tweet_video_thumb/EI5qy6KUEAAFvcn.jpg"/>
    <hyperlink ref="V18" r:id="rId88" display="https://pbs.twimg.com/tweet_video_thumb/EI5qy6KUEAAFvcn.jpg"/>
    <hyperlink ref="V19" r:id="rId89" display="https://pbs.twimg.com/tweet_video_thumb/EI5qy6KUEAAFvcn.jpg"/>
    <hyperlink ref="V20" r:id="rId90" display="https://pbs.twimg.com/tweet_video_thumb/EI5qy6KUEAAFvcn.jpg"/>
    <hyperlink ref="V21" r:id="rId91" display="https://pbs.twimg.com/tweet_video_thumb/EI5qy6KUEAAFvcn.jpg"/>
    <hyperlink ref="V22" r:id="rId92" display="https://pbs.twimg.com/tweet_video_thumb/EI5qy6KUEAAFvcn.jpg"/>
    <hyperlink ref="V23" r:id="rId93" display="https://pbs.twimg.com/tweet_video_thumb/EI5qy6KUEAAFvcn.jpg"/>
    <hyperlink ref="V24" r:id="rId94" display="https://pbs.twimg.com/tweet_video_thumb/EI5qy6KUEAAFvcn.jpg"/>
    <hyperlink ref="V25" r:id="rId95" display="https://pbs.twimg.com/tweet_video_thumb/EI5qy6KUEAAFvcn.jpg"/>
    <hyperlink ref="V26" r:id="rId96" display="https://pbs.twimg.com/tweet_video_thumb/EI5qy6KUEAAFvcn.jpg"/>
    <hyperlink ref="V27" r:id="rId97" display="https://pbs.twimg.com/tweet_video_thumb/EI5qy6KUEAAFvcn.jpg"/>
    <hyperlink ref="V28" r:id="rId98" display="https://pbs.twimg.com/tweet_video_thumb/EI5qy6KUEAAFvcn.jpg"/>
    <hyperlink ref="V29" r:id="rId99" display="https://pbs.twimg.com/tweet_video_thumb/EI5qy6KUEAAFvcn.jpg"/>
    <hyperlink ref="V30" r:id="rId100" display="https://pbs.twimg.com/tweet_video_thumb/EI5qy6KUEAAFvcn.jpg"/>
    <hyperlink ref="V31" r:id="rId101" display="https://pbs.twimg.com/tweet_video_thumb/EI5qy6KUEAAFvcn.jpg"/>
    <hyperlink ref="V32" r:id="rId102" display="https://pbs.twimg.com/tweet_video_thumb/EI5qy6KUEAAFvcn.jpg"/>
    <hyperlink ref="V33" r:id="rId103" display="https://pbs.twimg.com/tweet_video_thumb/EI5qy6KUEAAFvcn.jpg"/>
    <hyperlink ref="V34" r:id="rId104" display="https://pbs.twimg.com/tweet_video_thumb/EI5qy6KUEAAFvcn.jpg"/>
    <hyperlink ref="V35" r:id="rId105" display="https://pbs.twimg.com/tweet_video_thumb/EI5qy6KUEAAFvcn.jpg"/>
    <hyperlink ref="V36" r:id="rId106" display="https://pbs.twimg.com/tweet_video_thumb/EI5qy6KUEAAFvcn.jpg"/>
    <hyperlink ref="V37" r:id="rId107" display="https://pbs.twimg.com/tweet_video_thumb/EI5qy6KUEAAFvcn.jpg"/>
    <hyperlink ref="V38" r:id="rId108" display="https://pbs.twimg.com/tweet_video_thumb/EI5qy6KUEAAFvcn.jpg"/>
    <hyperlink ref="V39" r:id="rId109" display="https://pbs.twimg.com/tweet_video_thumb/EI5qy6KUEAAFvcn.jpg"/>
    <hyperlink ref="V40" r:id="rId110" display="https://pbs.twimg.com/tweet_video_thumb/EI5qy6KUEAAFvcn.jpg"/>
    <hyperlink ref="V41" r:id="rId111" display="https://pbs.twimg.com/tweet_video_thumb/EI5qy6KUEAAFvcn.jpg"/>
    <hyperlink ref="V42" r:id="rId112" display="https://pbs.twimg.com/tweet_video_thumb/EI5qy6KUEAAFvcn.jpg"/>
    <hyperlink ref="V43" r:id="rId113" display="https://pbs.twimg.com/tweet_video_thumb/EI5qy6KUEAAFvcn.jpg"/>
    <hyperlink ref="V44" r:id="rId114" display="https://pbs.twimg.com/tweet_video_thumb/EI5qy6KUEAAFvcn.jpg"/>
    <hyperlink ref="V45" r:id="rId115" display="https://pbs.twimg.com/tweet_video_thumb/EI5qy6KUEAAFvcn.jpg"/>
    <hyperlink ref="V46" r:id="rId116" display="https://pbs.twimg.com/tweet_video_thumb/EI5qy6KUEAAFvcn.jpg"/>
    <hyperlink ref="V47" r:id="rId117" display="https://pbs.twimg.com/tweet_video_thumb/EI5qy6KUEAAFvcn.jpg"/>
    <hyperlink ref="V48" r:id="rId118" display="https://pbs.twimg.com/tweet_video_thumb/EI5qy6KUEAAFvcn.jpg"/>
    <hyperlink ref="V49" r:id="rId119" display="https://pbs.twimg.com/tweet_video_thumb/EI5qy6KUEAAFvcn.jpg"/>
    <hyperlink ref="V50" r:id="rId120" display="https://pbs.twimg.com/tweet_video_thumb/EI5qy6KUEAAFvcn.jpg"/>
    <hyperlink ref="V51" r:id="rId121" display="https://pbs.twimg.com/tweet_video_thumb/EI5qy6KUEAAFvcn.jpg"/>
    <hyperlink ref="V52" r:id="rId122" display="https://pbs.twimg.com/tweet_video_thumb/EI5qy6KUEAAFvcn.jpg"/>
    <hyperlink ref="V53" r:id="rId123" display="https://pbs.twimg.com/tweet_video_thumb/EI5qy6KUEAAFvcn.jpg"/>
    <hyperlink ref="V54" r:id="rId124" display="https://pbs.twimg.com/tweet_video_thumb/EI5qy6KUEAAFvcn.jpg"/>
    <hyperlink ref="V55" r:id="rId125" display="https://pbs.twimg.com/tweet_video_thumb/EI5qy6KUEAAFvcn.jpg"/>
    <hyperlink ref="V56" r:id="rId126" display="https://pbs.twimg.com/tweet_video_thumb/EI5qy6KUEAAFvcn.jpg"/>
    <hyperlink ref="V57" r:id="rId127" display="https://pbs.twimg.com/tweet_video_thumb/EI5qy6KUEAAFvcn.jpg"/>
    <hyperlink ref="V58" r:id="rId128" display="https://pbs.twimg.com/tweet_video_thumb/EI5qy6KUEAAFvcn.jpg"/>
    <hyperlink ref="V59" r:id="rId129" display="https://pbs.twimg.com/tweet_video_thumb/EI5qy6KUEAAFvcn.jpg"/>
    <hyperlink ref="V60" r:id="rId130" display="https://pbs.twimg.com/tweet_video_thumb/EI5qy6KUEAAFvcn.jpg"/>
    <hyperlink ref="V61" r:id="rId131" display="http://pbs.twimg.com/profile_images/964955263190159362/5irdbm7t_normal.jpg"/>
    <hyperlink ref="V62" r:id="rId132" display="http://pbs.twimg.com/profile_images/1182484006673244165/nqhJFntL_normal.jpg"/>
    <hyperlink ref="V63" r:id="rId133" display="http://pbs.twimg.com/profile_images/964955263190159362/5irdbm7t_normal.jpg"/>
    <hyperlink ref="V64" r:id="rId134" display="http://pbs.twimg.com/profile_images/1182484006673244165/nqhJFntL_normal.jpg"/>
    <hyperlink ref="V65" r:id="rId135" display="http://pbs.twimg.com/profile_images/964955263190159362/5irdbm7t_normal.jpg"/>
    <hyperlink ref="V66" r:id="rId136" display="http://pbs.twimg.com/profile_images/1182484006673244165/nqhJFntL_normal.jpg"/>
    <hyperlink ref="V67" r:id="rId137" display="http://pbs.twimg.com/profile_images/964955263190159362/5irdbm7t_normal.jpg"/>
    <hyperlink ref="V68" r:id="rId138" display="http://pbs.twimg.com/profile_images/1182484006673244165/nqhJFntL_normal.jpg"/>
    <hyperlink ref="V69" r:id="rId139" display="http://pbs.twimg.com/profile_images/964955263190159362/5irdbm7t_normal.jpg"/>
    <hyperlink ref="V70" r:id="rId140" display="http://pbs.twimg.com/profile_images/1182484006673244165/nqhJFntL_normal.jpg"/>
    <hyperlink ref="V71" r:id="rId141" display="http://pbs.twimg.com/profile_images/964955263190159362/5irdbm7t_normal.jpg"/>
    <hyperlink ref="V72" r:id="rId142" display="http://pbs.twimg.com/profile_images/1182484006673244165/nqhJFntL_normal.jpg"/>
    <hyperlink ref="V73" r:id="rId143" display="http://pbs.twimg.com/profile_images/964955263190159362/5irdbm7t_normal.jpg"/>
    <hyperlink ref="V74" r:id="rId144" display="http://pbs.twimg.com/profile_images/1182484006673244165/nqhJFntL_normal.jpg"/>
    <hyperlink ref="V75" r:id="rId145" display="http://pbs.twimg.com/profile_images/964955263190159362/5irdbm7t_normal.jpg"/>
    <hyperlink ref="V76" r:id="rId146" display="http://pbs.twimg.com/profile_images/1182484006673244165/nqhJFntL_normal.jpg"/>
    <hyperlink ref="V77" r:id="rId147" display="http://pbs.twimg.com/profile_images/964955263190159362/5irdbm7t_normal.jpg"/>
    <hyperlink ref="V78" r:id="rId148" display="http://pbs.twimg.com/profile_images/1182484006673244165/nqhJFntL_normal.jpg"/>
    <hyperlink ref="V79" r:id="rId149" display="http://pbs.twimg.com/profile_images/964955263190159362/5irdbm7t_normal.jpg"/>
    <hyperlink ref="V80" r:id="rId150" display="http://pbs.twimg.com/profile_images/1182484006673244165/nqhJFntL_normal.jpg"/>
    <hyperlink ref="V81" r:id="rId151" display="http://pbs.twimg.com/profile_images/964955263190159362/5irdbm7t_normal.jpg"/>
    <hyperlink ref="V82" r:id="rId152" display="http://pbs.twimg.com/profile_images/1182484006673244165/nqhJFntL_normal.jpg"/>
    <hyperlink ref="V83" r:id="rId153" display="http://pbs.twimg.com/profile_images/964955263190159362/5irdbm7t_normal.jpg"/>
    <hyperlink ref="V84" r:id="rId154" display="http://pbs.twimg.com/profile_images/1182484006673244165/nqhJFntL_normal.jpg"/>
    <hyperlink ref="V85" r:id="rId155" display="http://pbs.twimg.com/profile_images/964955263190159362/5irdbm7t_normal.jpg"/>
    <hyperlink ref="V86" r:id="rId156" display="http://pbs.twimg.com/profile_images/1182484006673244165/nqhJFntL_normal.jpg"/>
    <hyperlink ref="V87" r:id="rId157" display="http://pbs.twimg.com/profile_images/964955263190159362/5irdbm7t_normal.jpg"/>
    <hyperlink ref="V88" r:id="rId158" display="http://pbs.twimg.com/profile_images/1182484006673244165/nqhJFntL_normal.jpg"/>
    <hyperlink ref="V89" r:id="rId159" display="http://pbs.twimg.com/profile_images/964955263190159362/5irdbm7t_normal.jpg"/>
    <hyperlink ref="V90" r:id="rId160" display="http://pbs.twimg.com/profile_images/1182484006673244165/nqhJFntL_normal.jpg"/>
    <hyperlink ref="V91" r:id="rId161" display="http://pbs.twimg.com/profile_images/964955263190159362/5irdbm7t_normal.jpg"/>
    <hyperlink ref="V92" r:id="rId162" display="http://pbs.twimg.com/profile_images/1182484006673244165/nqhJFntL_normal.jpg"/>
    <hyperlink ref="V93" r:id="rId163" display="http://pbs.twimg.com/profile_images/964955263190159362/5irdbm7t_normal.jpg"/>
    <hyperlink ref="V94" r:id="rId164" display="http://pbs.twimg.com/profile_images/1182484006673244165/nqhJFntL_normal.jpg"/>
    <hyperlink ref="V95" r:id="rId165" display="http://pbs.twimg.com/profile_images/964955263190159362/5irdbm7t_normal.jpg"/>
    <hyperlink ref="V96" r:id="rId166" display="http://pbs.twimg.com/profile_images/1182484006673244165/nqhJFntL_normal.jpg"/>
    <hyperlink ref="V97" r:id="rId167" display="http://pbs.twimg.com/profile_images/964955263190159362/5irdbm7t_normal.jpg"/>
    <hyperlink ref="V98" r:id="rId168" display="http://pbs.twimg.com/profile_images/1182484006673244165/nqhJFntL_normal.jpg"/>
    <hyperlink ref="V99" r:id="rId169" display="http://pbs.twimg.com/profile_images/964955263190159362/5irdbm7t_normal.jpg"/>
    <hyperlink ref="V100" r:id="rId170" display="http://pbs.twimg.com/profile_images/1182484006673244165/nqhJFntL_normal.jpg"/>
    <hyperlink ref="V101" r:id="rId171" display="http://pbs.twimg.com/profile_images/964955263190159362/5irdbm7t_normal.jpg"/>
    <hyperlink ref="V102" r:id="rId172" display="http://pbs.twimg.com/profile_images/1182484006673244165/nqhJFntL_normal.jpg"/>
    <hyperlink ref="V103" r:id="rId173" display="http://pbs.twimg.com/profile_images/964955263190159362/5irdbm7t_normal.jpg"/>
    <hyperlink ref="V104" r:id="rId174" display="http://pbs.twimg.com/profile_images/1182484006673244165/nqhJFntL_normal.jpg"/>
    <hyperlink ref="V105" r:id="rId175" display="http://pbs.twimg.com/profile_images/964955263190159362/5irdbm7t_normal.jpg"/>
    <hyperlink ref="V106" r:id="rId176" display="http://pbs.twimg.com/profile_images/1182484006673244165/nqhJFntL_normal.jpg"/>
    <hyperlink ref="V107" r:id="rId177" display="http://pbs.twimg.com/profile_images/964955263190159362/5irdbm7t_normal.jpg"/>
    <hyperlink ref="V108" r:id="rId178" display="http://pbs.twimg.com/profile_images/1182484006673244165/nqhJFntL_normal.jpg"/>
    <hyperlink ref="V109" r:id="rId179" display="http://pbs.twimg.com/profile_images/964955263190159362/5irdbm7t_normal.jpg"/>
    <hyperlink ref="V110" r:id="rId180" display="http://pbs.twimg.com/profile_images/1182484006673244165/nqhJFntL_normal.jpg"/>
    <hyperlink ref="V111" r:id="rId181" display="http://pbs.twimg.com/profile_images/964955263190159362/5irdbm7t_normal.jpg"/>
    <hyperlink ref="V112" r:id="rId182" display="http://pbs.twimg.com/profile_images/1182484006673244165/nqhJFntL_normal.jpg"/>
    <hyperlink ref="V113" r:id="rId183" display="http://pbs.twimg.com/profile_images/964955263190159362/5irdbm7t_normal.jpg"/>
    <hyperlink ref="V114" r:id="rId184" display="http://pbs.twimg.com/profile_images/1182484006673244165/nqhJFntL_normal.jpg"/>
    <hyperlink ref="V115" r:id="rId185" display="http://pbs.twimg.com/profile_images/964955263190159362/5irdbm7t_normal.jpg"/>
    <hyperlink ref="V116" r:id="rId186" display="http://pbs.twimg.com/profile_images/1182484006673244165/nqhJFntL_normal.jpg"/>
    <hyperlink ref="V117" r:id="rId187" display="http://pbs.twimg.com/profile_images/964955263190159362/5irdbm7t_normal.jpg"/>
    <hyperlink ref="V118" r:id="rId188" display="http://pbs.twimg.com/profile_images/1182484006673244165/nqhJFntL_normal.jpg"/>
    <hyperlink ref="V119" r:id="rId189" display="http://pbs.twimg.com/profile_images/964955263190159362/5irdbm7t_normal.jpg"/>
    <hyperlink ref="V120" r:id="rId190" display="http://pbs.twimg.com/profile_images/1182484006673244165/nqhJFntL_normal.jpg"/>
    <hyperlink ref="V121" r:id="rId191" display="http://pbs.twimg.com/profile_images/964955263190159362/5irdbm7t_normal.jpg"/>
    <hyperlink ref="V122" r:id="rId192" display="http://pbs.twimg.com/profile_images/1182484006673244165/nqhJFntL_normal.jpg"/>
    <hyperlink ref="V123" r:id="rId193" display="http://pbs.twimg.com/profile_images/964955263190159362/5irdbm7t_normal.jpg"/>
    <hyperlink ref="V124" r:id="rId194" display="http://pbs.twimg.com/profile_images/1182484006673244165/nqhJFntL_normal.jpg"/>
    <hyperlink ref="V125" r:id="rId195" display="http://pbs.twimg.com/profile_images/964955263190159362/5irdbm7t_normal.jpg"/>
    <hyperlink ref="V126" r:id="rId196" display="http://pbs.twimg.com/profile_images/1182484006673244165/nqhJFntL_normal.jpg"/>
    <hyperlink ref="V127" r:id="rId197" display="http://pbs.twimg.com/profile_images/964955263190159362/5irdbm7t_normal.jpg"/>
    <hyperlink ref="V128" r:id="rId198" display="http://pbs.twimg.com/profile_images/1182484006673244165/nqhJFntL_normal.jpg"/>
    <hyperlink ref="V129" r:id="rId199" display="http://pbs.twimg.com/profile_images/964955263190159362/5irdbm7t_normal.jpg"/>
    <hyperlink ref="V130" r:id="rId200" display="http://pbs.twimg.com/profile_images/1182484006673244165/nqhJFntL_normal.jpg"/>
    <hyperlink ref="V131" r:id="rId201" display="http://pbs.twimg.com/profile_images/964955263190159362/5irdbm7t_normal.jpg"/>
    <hyperlink ref="V132" r:id="rId202" display="http://pbs.twimg.com/profile_images/1182484006673244165/nqhJFntL_normal.jpg"/>
    <hyperlink ref="V133" r:id="rId203" display="http://pbs.twimg.com/profile_images/964955263190159362/5irdbm7t_normal.jpg"/>
    <hyperlink ref="V134" r:id="rId204" display="http://pbs.twimg.com/profile_images/1182484006673244165/nqhJFntL_normal.jpg"/>
    <hyperlink ref="V135" r:id="rId205" display="http://pbs.twimg.com/profile_images/964955263190159362/5irdbm7t_normal.jpg"/>
    <hyperlink ref="V136" r:id="rId206" display="http://pbs.twimg.com/profile_images/1182484006673244165/nqhJFntL_normal.jpg"/>
    <hyperlink ref="V137" r:id="rId207" display="http://pbs.twimg.com/profile_images/964955263190159362/5irdbm7t_normal.jpg"/>
    <hyperlink ref="V138" r:id="rId208" display="http://pbs.twimg.com/profile_images/964955263190159362/5irdbm7t_normal.jpg"/>
    <hyperlink ref="V139" r:id="rId209" display="http://pbs.twimg.com/profile_images/964955263190159362/5irdbm7t_normal.jpg"/>
    <hyperlink ref="V140" r:id="rId210" display="http://pbs.twimg.com/profile_images/964955263190159362/5irdbm7t_normal.jpg"/>
    <hyperlink ref="V141" r:id="rId211" display="http://pbs.twimg.com/profile_images/964955263190159362/5irdbm7t_normal.jpg"/>
    <hyperlink ref="V142" r:id="rId212" display="http://pbs.twimg.com/profile_images/964955263190159362/5irdbm7t_normal.jpg"/>
    <hyperlink ref="V143" r:id="rId213" display="http://pbs.twimg.com/profile_images/964955263190159362/5irdbm7t_normal.jpg"/>
    <hyperlink ref="V144" r:id="rId214" display="http://pbs.twimg.com/profile_images/1182484006673244165/nqhJFntL_normal.jpg"/>
    <hyperlink ref="V145" r:id="rId215" display="http://pbs.twimg.com/profile_images/1182484006673244165/nqhJFntL_normal.jpg"/>
    <hyperlink ref="V146" r:id="rId216" display="http://pbs.twimg.com/profile_images/1182484006673244165/nqhJFntL_normal.jpg"/>
    <hyperlink ref="V147" r:id="rId217" display="http://pbs.twimg.com/profile_images/1182484006673244165/nqhJFntL_normal.jpg"/>
    <hyperlink ref="V148" r:id="rId218" display="http://pbs.twimg.com/profile_images/1182484006673244165/nqhJFntL_normal.jpg"/>
    <hyperlink ref="V149" r:id="rId219" display="http://pbs.twimg.com/profile_images/1182484006673244165/nqhJFntL_normal.jpg"/>
    <hyperlink ref="V150" r:id="rId220" display="http://pbs.twimg.com/profile_images/1182484006673244165/nqhJFntL_normal.jpg"/>
    <hyperlink ref="V151" r:id="rId221" display="http://pbs.twimg.com/profile_images/1182484006673244165/nqhJFntL_normal.jpg"/>
    <hyperlink ref="V152" r:id="rId222" display="https://pbs.twimg.com/media/EI9c-5NWwAEsitG.jpg"/>
    <hyperlink ref="V153" r:id="rId223" display="https://pbs.twimg.com/media/EI9c-5NWwAEsitG.jpg"/>
    <hyperlink ref="V154" r:id="rId224" display="http://abs.twimg.com/sticky/default_profile_images/default_profile_normal.png"/>
    <hyperlink ref="V155" r:id="rId225" display="http://abs.twimg.com/sticky/default_profile_images/default_profile_normal.png"/>
    <hyperlink ref="V156" r:id="rId226" display="http://abs.twimg.com/sticky/default_profile_images/default_profile_normal.png"/>
    <hyperlink ref="V157" r:id="rId227" display="http://abs.twimg.com/sticky/default_profile_images/default_profile_normal.png"/>
    <hyperlink ref="V158" r:id="rId228" display="https://pbs.twimg.com/media/D-d1KLFX4AAxvWw.jpg"/>
    <hyperlink ref="V159" r:id="rId229" display="http://pbs.twimg.com/profile_images/1091870448823033858/HSLSxcbS_normal.jpg"/>
    <hyperlink ref="V160" r:id="rId230" display="http://pbs.twimg.com/profile_images/1091870448823033858/HSLSxcbS_normal.jpg"/>
    <hyperlink ref="V161" r:id="rId231" display="http://pbs.twimg.com/profile_images/1188829806059651072/KYoH7gJZ_normal.jpg"/>
    <hyperlink ref="V162" r:id="rId232" display="http://pbs.twimg.com/profile_images/1188829806059651072/KYoH7gJZ_normal.jpg"/>
    <hyperlink ref="V163" r:id="rId233" display="http://pbs.twimg.com/profile_images/757923103007707136/30XAQLzL_normal.jpg"/>
    <hyperlink ref="V164" r:id="rId234" display="http://pbs.twimg.com/profile_images/757923103007707136/30XAQLzL_normal.jpg"/>
    <hyperlink ref="V165" r:id="rId235" display="https://pbs.twimg.com/media/DiMnOmsU0AAyd9l.jpg"/>
    <hyperlink ref="V166" r:id="rId236" display="http://pbs.twimg.com/profile_images/693608454099841024/djWzwzzg_normal.jpg"/>
    <hyperlink ref="V167" r:id="rId237" display="http://pbs.twimg.com/profile_images/930755042524762113/jB-T2W50_normal.jpg"/>
    <hyperlink ref="V168" r:id="rId238" display="http://pbs.twimg.com/profile_images/930755042524762113/jB-T2W50_normal.jpg"/>
    <hyperlink ref="V169" r:id="rId239" display="http://pbs.twimg.com/profile_images/930755042524762113/jB-T2W50_normal.jpg"/>
    <hyperlink ref="V170" r:id="rId240" display="http://pbs.twimg.com/profile_images/805463029164994564/fUK_sB0t_normal.jpg"/>
    <hyperlink ref="V171" r:id="rId241" display="http://pbs.twimg.com/profile_images/805463029164994564/fUK_sB0t_normal.jpg"/>
    <hyperlink ref="V172" r:id="rId242" display="http://pbs.twimg.com/profile_images/805463029164994564/fUK_sB0t_normal.jpg"/>
    <hyperlink ref="V173" r:id="rId243" display="http://pbs.twimg.com/profile_images/805463029164994564/fUK_sB0t_normal.jpg"/>
    <hyperlink ref="V174" r:id="rId244" display="http://pbs.twimg.com/profile_images/1138895766875967488/BdF3kgM5_normal.jpg"/>
    <hyperlink ref="V175" r:id="rId245" display="http://pbs.twimg.com/profile_images/1036866471232557056/NYHguy7t_normal.jpg"/>
    <hyperlink ref="V176" r:id="rId246" display="http://pbs.twimg.com/profile_images/1168260991475490816/jS6x2o2l_normal.jpg"/>
    <hyperlink ref="V177" r:id="rId247" display="http://pbs.twimg.com/profile_images/1058075293389328395/bsPTg94m_normal.jpg"/>
    <hyperlink ref="V178" r:id="rId248" display="http://pbs.twimg.com/profile_images/1137910794904100864/RqESFQ_u_normal.jpg"/>
    <hyperlink ref="V179" r:id="rId249" display="http://pbs.twimg.com/profile_images/1153565303890206720/UwzwpHNz_normal.jpg"/>
    <hyperlink ref="V180" r:id="rId250" display="https://pbs.twimg.com/media/EJUZ0_xW4AAojet.jpg"/>
    <hyperlink ref="V181" r:id="rId251" display="https://pbs.twimg.com/media/EJUZ0_xW4AAojet.jpg"/>
    <hyperlink ref="V182" r:id="rId252" display="https://pbs.twimg.com/media/EJUZ0_xW4AAojet.jpg"/>
    <hyperlink ref="V183" r:id="rId253" display="http://pbs.twimg.com/profile_images/1184571527540465667/VQ4GCm17_normal.jpg"/>
    <hyperlink ref="V184" r:id="rId254" display="http://pbs.twimg.com/profile_images/1184571527540465667/VQ4GCm17_normal.jpg"/>
    <hyperlink ref="V185" r:id="rId255" display="http://pbs.twimg.com/profile_images/1181707507649130496/Pc577BXz_normal.jpg"/>
    <hyperlink ref="V186" r:id="rId256" display="http://pbs.twimg.com/profile_images/1181707507649130496/Pc577BXz_normal.jpg"/>
    <hyperlink ref="V187" r:id="rId257" display="http://pbs.twimg.com/profile_images/1181707507649130496/Pc577BXz_normal.jpg"/>
    <hyperlink ref="V188" r:id="rId258" display="http://abs.twimg.com/sticky/default_profile_images/default_profile_normal.png"/>
    <hyperlink ref="V189" r:id="rId259" display="http://abs.twimg.com/sticky/default_profile_images/default_profile_normal.png"/>
    <hyperlink ref="V190" r:id="rId260" display="http://abs.twimg.com/sticky/default_profile_images/default_profile_normal.png"/>
    <hyperlink ref="V191" r:id="rId261" display="http://pbs.twimg.com/profile_images/1194065223650435072/j2KRY3-T_normal.jpg"/>
    <hyperlink ref="V192" r:id="rId262" display="http://pbs.twimg.com/profile_images/1004688460869877760/pH1QGgZp_normal.jpg"/>
    <hyperlink ref="V193" r:id="rId263" display="http://pbs.twimg.com/profile_images/1185917535654428672/Aw2ICP2H_normal.jpg"/>
    <hyperlink ref="V194" r:id="rId264" display="http://pbs.twimg.com/profile_images/616355740387799041/Id7uXQoF_normal.png"/>
    <hyperlink ref="V195" r:id="rId265" display="https://pbs.twimg.com/media/EI2_UUqXYAEbrqo.jpg"/>
    <hyperlink ref="V196" r:id="rId266" display="https://pbs.twimg.com/media/EJV-QOVWoAAGpHr.jpg"/>
    <hyperlink ref="V197" r:id="rId267" display="http://pbs.twimg.com/profile_images/1133401975700250624/-5Pab0-y_normal.jpg"/>
    <hyperlink ref="V198" r:id="rId268" display="http://pbs.twimg.com/profile_images/1186424203869900800/v75KFdvu_normal.jpg"/>
    <hyperlink ref="Z3" r:id="rId269" display="https://twitter.com/fergdevins/status/1192436292635766787"/>
    <hyperlink ref="Z4" r:id="rId270" display="https://twitter.com/thereal_mikebsr/status/1192529074180304898"/>
    <hyperlink ref="Z5" r:id="rId271" display="https://twitter.com/sleepinggiant/status/1192584234377998337"/>
    <hyperlink ref="Z6" r:id="rId272" display="https://twitter.com/curiousthats/status/1192681371321454592"/>
    <hyperlink ref="Z7" r:id="rId273" display="https://twitter.com/justinbradley79/status/1192683812083437568"/>
    <hyperlink ref="Z8" r:id="rId274" display="https://twitter.com/uniquelives/status/1192887382414106625"/>
    <hyperlink ref="Z9" r:id="rId275" display="https://twitter.com/uniquelives/status/1192887382414106625"/>
    <hyperlink ref="Z10" r:id="rId276" display="https://twitter.com/sleepinggianttn/status/1192496976803303425"/>
    <hyperlink ref="Z11" r:id="rId277" display="https://twitter.com/sleepinggianttn/status/1192850827687403520"/>
    <hyperlink ref="Z12" r:id="rId278" display="https://twitter.com/sleepinggianttn/status/1192880774657298434"/>
    <hyperlink ref="Z13" r:id="rId279" display="https://twitter.com/sleepinggianttn/status/1192880775617744896"/>
    <hyperlink ref="Z14" r:id="rId280" display="https://twitter.com/sleepinggianttn/status/1192912211196465158"/>
    <hyperlink ref="Z15" r:id="rId281" display="https://twitter.com/fauxfleck/status/1193211210063323145"/>
    <hyperlink ref="Z16" r:id="rId282" display="https://twitter.com/you_lookingatme/status/1193008381394472960"/>
    <hyperlink ref="Z17" r:id="rId283" display="https://twitter.com/you_lookingatme/status/1193008381394472960"/>
    <hyperlink ref="Z18" r:id="rId284" display="https://twitter.com/you_lookingatme/status/1193008381394472960"/>
    <hyperlink ref="Z19" r:id="rId285" display="https://twitter.com/you_lookingatme/status/1193008381394472960"/>
    <hyperlink ref="Z20" r:id="rId286" display="https://twitter.com/you_lookingatme/status/1193008381394472960"/>
    <hyperlink ref="Z21" r:id="rId287" display="https://twitter.com/you_lookingatme/status/1193008381394472960"/>
    <hyperlink ref="Z22" r:id="rId288" display="https://twitter.com/you_lookingatme/status/1193008381394472960"/>
    <hyperlink ref="Z23" r:id="rId289" display="https://twitter.com/you_lookingatme/status/1193008381394472960"/>
    <hyperlink ref="Z24" r:id="rId290" display="https://twitter.com/you_lookingatme/status/1193008381394472960"/>
    <hyperlink ref="Z25" r:id="rId291" display="https://twitter.com/you_lookingatme/status/1193008381394472960"/>
    <hyperlink ref="Z26" r:id="rId292" display="https://twitter.com/you_lookingatme/status/1193008381394472960"/>
    <hyperlink ref="Z27" r:id="rId293" display="https://twitter.com/you_lookingatme/status/1193008381394472960"/>
    <hyperlink ref="Z28" r:id="rId294" display="https://twitter.com/you_lookingatme/status/1193008381394472960"/>
    <hyperlink ref="Z29" r:id="rId295" display="https://twitter.com/you_lookingatme/status/1193008381394472960"/>
    <hyperlink ref="Z30" r:id="rId296" display="https://twitter.com/you_lookingatme/status/1193008381394472960"/>
    <hyperlink ref="Z31" r:id="rId297" display="https://twitter.com/you_lookingatme/status/1193008381394472960"/>
    <hyperlink ref="Z32" r:id="rId298" display="https://twitter.com/you_lookingatme/status/1193008381394472960"/>
    <hyperlink ref="Z33" r:id="rId299" display="https://twitter.com/you_lookingatme/status/1193008381394472960"/>
    <hyperlink ref="Z34" r:id="rId300" display="https://twitter.com/you_lookingatme/status/1193008381394472960"/>
    <hyperlink ref="Z35" r:id="rId301" display="https://twitter.com/you_lookingatme/status/1193008381394472960"/>
    <hyperlink ref="Z36" r:id="rId302" display="https://twitter.com/you_lookingatme/status/1193008381394472960"/>
    <hyperlink ref="Z37" r:id="rId303" display="https://twitter.com/you_lookingatme/status/1193008381394472960"/>
    <hyperlink ref="Z38" r:id="rId304" display="https://twitter.com/you_lookingatme/status/1193008381394472960"/>
    <hyperlink ref="Z39" r:id="rId305" display="https://twitter.com/you_lookingatme/status/1193008381394472960"/>
    <hyperlink ref="Z40" r:id="rId306" display="https://twitter.com/you_lookingatme/status/1193008381394472960"/>
    <hyperlink ref="Z41" r:id="rId307" display="https://twitter.com/you_lookingatme/status/1193008381394472960"/>
    <hyperlink ref="Z42" r:id="rId308" display="https://twitter.com/you_lookingatme/status/1193008381394472960"/>
    <hyperlink ref="Z43" r:id="rId309" display="https://twitter.com/you_lookingatme/status/1193008381394472960"/>
    <hyperlink ref="Z44" r:id="rId310" display="https://twitter.com/you_lookingatme/status/1193008381394472960"/>
    <hyperlink ref="Z45" r:id="rId311" display="https://twitter.com/you_lookingatme/status/1193008381394472960"/>
    <hyperlink ref="Z46" r:id="rId312" display="https://twitter.com/you_lookingatme/status/1193008381394472960"/>
    <hyperlink ref="Z47" r:id="rId313" display="https://twitter.com/you_lookingatme/status/1193008381394472960"/>
    <hyperlink ref="Z48" r:id="rId314" display="https://twitter.com/you_lookingatme/status/1193008381394472960"/>
    <hyperlink ref="Z49" r:id="rId315" display="https://twitter.com/you_lookingatme/status/1193008381394472960"/>
    <hyperlink ref="Z50" r:id="rId316" display="https://twitter.com/you_lookingatme/status/1193008381394472960"/>
    <hyperlink ref="Z51" r:id="rId317" display="https://twitter.com/you_lookingatme/status/1193008381394472960"/>
    <hyperlink ref="Z52" r:id="rId318" display="https://twitter.com/you_lookingatme/status/1193008381394472960"/>
    <hyperlink ref="Z53" r:id="rId319" display="https://twitter.com/you_lookingatme/status/1193008381394472960"/>
    <hyperlink ref="Z54" r:id="rId320" display="https://twitter.com/you_lookingatme/status/1193008381394472960"/>
    <hyperlink ref="Z55" r:id="rId321" display="https://twitter.com/you_lookingatme/status/1193008381394472960"/>
    <hyperlink ref="Z56" r:id="rId322" display="https://twitter.com/you_lookingatme/status/1193008381394472960"/>
    <hyperlink ref="Z57" r:id="rId323" display="https://twitter.com/you_lookingatme/status/1193008381394472960"/>
    <hyperlink ref="Z58" r:id="rId324" display="https://twitter.com/you_lookingatme/status/1193008381394472960"/>
    <hyperlink ref="Z59" r:id="rId325" display="https://twitter.com/you_lookingatme/status/1193008381394472960"/>
    <hyperlink ref="Z60" r:id="rId326" display="https://twitter.com/you_lookingatme/status/1193008381394472960"/>
    <hyperlink ref="Z61" r:id="rId327" display="https://twitter.com/larryhumphries1/status/1193018875723558912"/>
    <hyperlink ref="Z62" r:id="rId328" display="https://twitter.com/joanne48640679/status/1193256604935831552"/>
    <hyperlink ref="Z63" r:id="rId329" display="https://twitter.com/larryhumphries1/status/1193018875723558912"/>
    <hyperlink ref="Z64" r:id="rId330" display="https://twitter.com/joanne48640679/status/1193256604935831552"/>
    <hyperlink ref="Z65" r:id="rId331" display="https://twitter.com/larryhumphries1/status/1193018875723558912"/>
    <hyperlink ref="Z66" r:id="rId332" display="https://twitter.com/joanne48640679/status/1193256604935831552"/>
    <hyperlink ref="Z67" r:id="rId333" display="https://twitter.com/larryhumphries1/status/1193018875723558912"/>
    <hyperlink ref="Z68" r:id="rId334" display="https://twitter.com/joanne48640679/status/1193256604935831552"/>
    <hyperlink ref="Z69" r:id="rId335" display="https://twitter.com/larryhumphries1/status/1193018875723558912"/>
    <hyperlink ref="Z70" r:id="rId336" display="https://twitter.com/joanne48640679/status/1193256604935831552"/>
    <hyperlink ref="Z71" r:id="rId337" display="https://twitter.com/larryhumphries1/status/1193018875723558912"/>
    <hyperlink ref="Z72" r:id="rId338" display="https://twitter.com/joanne48640679/status/1193256604935831552"/>
    <hyperlink ref="Z73" r:id="rId339" display="https://twitter.com/larryhumphries1/status/1193018875723558912"/>
    <hyperlink ref="Z74" r:id="rId340" display="https://twitter.com/joanne48640679/status/1193256604935831552"/>
    <hyperlink ref="Z75" r:id="rId341" display="https://twitter.com/larryhumphries1/status/1193018875723558912"/>
    <hyperlink ref="Z76" r:id="rId342" display="https://twitter.com/joanne48640679/status/1193256604935831552"/>
    <hyperlink ref="Z77" r:id="rId343" display="https://twitter.com/larryhumphries1/status/1193018875723558912"/>
    <hyperlink ref="Z78" r:id="rId344" display="https://twitter.com/joanne48640679/status/1193256604935831552"/>
    <hyperlink ref="Z79" r:id="rId345" display="https://twitter.com/larryhumphries1/status/1193018875723558912"/>
    <hyperlink ref="Z80" r:id="rId346" display="https://twitter.com/joanne48640679/status/1193256604935831552"/>
    <hyperlink ref="Z81" r:id="rId347" display="https://twitter.com/larryhumphries1/status/1193018875723558912"/>
    <hyperlink ref="Z82" r:id="rId348" display="https://twitter.com/joanne48640679/status/1193256604935831552"/>
    <hyperlink ref="Z83" r:id="rId349" display="https://twitter.com/larryhumphries1/status/1193018875723558912"/>
    <hyperlink ref="Z84" r:id="rId350" display="https://twitter.com/joanne48640679/status/1193256604935831552"/>
    <hyperlink ref="Z85" r:id="rId351" display="https://twitter.com/larryhumphries1/status/1193018875723558912"/>
    <hyperlink ref="Z86" r:id="rId352" display="https://twitter.com/joanne48640679/status/1193256604935831552"/>
    <hyperlink ref="Z87" r:id="rId353" display="https://twitter.com/larryhumphries1/status/1193018875723558912"/>
    <hyperlink ref="Z88" r:id="rId354" display="https://twitter.com/joanne48640679/status/1193256604935831552"/>
    <hyperlink ref="Z89" r:id="rId355" display="https://twitter.com/larryhumphries1/status/1193018875723558912"/>
    <hyperlink ref="Z90" r:id="rId356" display="https://twitter.com/joanne48640679/status/1193256604935831552"/>
    <hyperlink ref="Z91" r:id="rId357" display="https://twitter.com/larryhumphries1/status/1193018875723558912"/>
    <hyperlink ref="Z92" r:id="rId358" display="https://twitter.com/joanne48640679/status/1193256604935831552"/>
    <hyperlink ref="Z93" r:id="rId359" display="https://twitter.com/larryhumphries1/status/1193018875723558912"/>
    <hyperlink ref="Z94" r:id="rId360" display="https://twitter.com/joanne48640679/status/1193256604935831552"/>
    <hyperlink ref="Z95" r:id="rId361" display="https://twitter.com/larryhumphries1/status/1193018875723558912"/>
    <hyperlink ref="Z96" r:id="rId362" display="https://twitter.com/joanne48640679/status/1193256604935831552"/>
    <hyperlink ref="Z97" r:id="rId363" display="https://twitter.com/larryhumphries1/status/1193018875723558912"/>
    <hyperlink ref="Z98" r:id="rId364" display="https://twitter.com/joanne48640679/status/1193256604935831552"/>
    <hyperlink ref="Z99" r:id="rId365" display="https://twitter.com/larryhumphries1/status/1193018875723558912"/>
    <hyperlink ref="Z100" r:id="rId366" display="https://twitter.com/joanne48640679/status/1193256604935831552"/>
    <hyperlink ref="Z101" r:id="rId367" display="https://twitter.com/larryhumphries1/status/1193018875723558912"/>
    <hyperlink ref="Z102" r:id="rId368" display="https://twitter.com/joanne48640679/status/1193256604935831552"/>
    <hyperlink ref="Z103" r:id="rId369" display="https://twitter.com/larryhumphries1/status/1193018875723558912"/>
    <hyperlink ref="Z104" r:id="rId370" display="https://twitter.com/joanne48640679/status/1193256604935831552"/>
    <hyperlink ref="Z105" r:id="rId371" display="https://twitter.com/larryhumphries1/status/1193018875723558912"/>
    <hyperlink ref="Z106" r:id="rId372" display="https://twitter.com/joanne48640679/status/1193256604935831552"/>
    <hyperlink ref="Z107" r:id="rId373" display="https://twitter.com/larryhumphries1/status/1193018875723558912"/>
    <hyperlink ref="Z108" r:id="rId374" display="https://twitter.com/joanne48640679/status/1193256604935831552"/>
    <hyperlink ref="Z109" r:id="rId375" display="https://twitter.com/larryhumphries1/status/1193018875723558912"/>
    <hyperlink ref="Z110" r:id="rId376" display="https://twitter.com/joanne48640679/status/1193256604935831552"/>
    <hyperlink ref="Z111" r:id="rId377" display="https://twitter.com/larryhumphries1/status/1193018875723558912"/>
    <hyperlink ref="Z112" r:id="rId378" display="https://twitter.com/joanne48640679/status/1193256604935831552"/>
    <hyperlink ref="Z113" r:id="rId379" display="https://twitter.com/larryhumphries1/status/1193018875723558912"/>
    <hyperlink ref="Z114" r:id="rId380" display="https://twitter.com/joanne48640679/status/1193256604935831552"/>
    <hyperlink ref="Z115" r:id="rId381" display="https://twitter.com/larryhumphries1/status/1193018875723558912"/>
    <hyperlink ref="Z116" r:id="rId382" display="https://twitter.com/joanne48640679/status/1193256604935831552"/>
    <hyperlink ref="Z117" r:id="rId383" display="https://twitter.com/larryhumphries1/status/1193018875723558912"/>
    <hyperlink ref="Z118" r:id="rId384" display="https://twitter.com/joanne48640679/status/1193256604935831552"/>
    <hyperlink ref="Z119" r:id="rId385" display="https://twitter.com/larryhumphries1/status/1193018875723558912"/>
    <hyperlink ref="Z120" r:id="rId386" display="https://twitter.com/joanne48640679/status/1193256604935831552"/>
    <hyperlink ref="Z121" r:id="rId387" display="https://twitter.com/larryhumphries1/status/1193018875723558912"/>
    <hyperlink ref="Z122" r:id="rId388" display="https://twitter.com/joanne48640679/status/1193256604935831552"/>
    <hyperlink ref="Z123" r:id="rId389" display="https://twitter.com/larryhumphries1/status/1193018875723558912"/>
    <hyperlink ref="Z124" r:id="rId390" display="https://twitter.com/joanne48640679/status/1193256604935831552"/>
    <hyperlink ref="Z125" r:id="rId391" display="https://twitter.com/larryhumphries1/status/1193018875723558912"/>
    <hyperlink ref="Z126" r:id="rId392" display="https://twitter.com/joanne48640679/status/1193256604935831552"/>
    <hyperlink ref="Z127" r:id="rId393" display="https://twitter.com/larryhumphries1/status/1193018875723558912"/>
    <hyperlink ref="Z128" r:id="rId394" display="https://twitter.com/joanne48640679/status/1193256604935831552"/>
    <hyperlink ref="Z129" r:id="rId395" display="https://twitter.com/larryhumphries1/status/1193018875723558912"/>
    <hyperlink ref="Z130" r:id="rId396" display="https://twitter.com/joanne48640679/status/1193256604935831552"/>
    <hyperlink ref="Z131" r:id="rId397" display="https://twitter.com/larryhumphries1/status/1193018875723558912"/>
    <hyperlink ref="Z132" r:id="rId398" display="https://twitter.com/joanne48640679/status/1193256604935831552"/>
    <hyperlink ref="Z133" r:id="rId399" display="https://twitter.com/larryhumphries1/status/1193018875723558912"/>
    <hyperlink ref="Z134" r:id="rId400" display="https://twitter.com/joanne48640679/status/1193256604935831552"/>
    <hyperlink ref="Z135" r:id="rId401" display="https://twitter.com/larryhumphries1/status/1193018875723558912"/>
    <hyperlink ref="Z136" r:id="rId402" display="https://twitter.com/joanne48640679/status/1193256604935831552"/>
    <hyperlink ref="Z137" r:id="rId403" display="https://twitter.com/larryhumphries1/status/1193018875723558912"/>
    <hyperlink ref="Z138" r:id="rId404" display="https://twitter.com/larryhumphries1/status/1193018875723558912"/>
    <hyperlink ref="Z139" r:id="rId405" display="https://twitter.com/larryhumphries1/status/1193018875723558912"/>
    <hyperlink ref="Z140" r:id="rId406" display="https://twitter.com/larryhumphries1/status/1193018875723558912"/>
    <hyperlink ref="Z141" r:id="rId407" display="https://twitter.com/larryhumphries1/status/1193018875723558912"/>
    <hyperlink ref="Z142" r:id="rId408" display="https://twitter.com/larryhumphries1/status/1193018875723558912"/>
    <hyperlink ref="Z143" r:id="rId409" display="https://twitter.com/larryhumphries1/status/1193018875723558912"/>
    <hyperlink ref="Z144" r:id="rId410" display="https://twitter.com/joanne48640679/status/1193256604935831552"/>
    <hyperlink ref="Z145" r:id="rId411" display="https://twitter.com/joanne48640679/status/1193256604935831552"/>
    <hyperlink ref="Z146" r:id="rId412" display="https://twitter.com/joanne48640679/status/1193256604935831552"/>
    <hyperlink ref="Z147" r:id="rId413" display="https://twitter.com/joanne48640679/status/1193256604935831552"/>
    <hyperlink ref="Z148" r:id="rId414" display="https://twitter.com/joanne48640679/status/1193256604935831552"/>
    <hyperlink ref="Z149" r:id="rId415" display="https://twitter.com/joanne48640679/status/1193256604935831552"/>
    <hyperlink ref="Z150" r:id="rId416" display="https://twitter.com/joanne48640679/status/1193256604935831552"/>
    <hyperlink ref="Z151" r:id="rId417" display="https://twitter.com/joanne48640679/status/1193256604935831552"/>
    <hyperlink ref="Z152" r:id="rId418" display="https://twitter.com/robertbunyan88/status/1193274667353673728"/>
    <hyperlink ref="Z153" r:id="rId419" display="https://twitter.com/robertbunyan88/status/1193274667353673728"/>
    <hyperlink ref="Z154" r:id="rId420" display="https://twitter.com/maballoar/status/1193487524343222272"/>
    <hyperlink ref="Z155" r:id="rId421" display="https://twitter.com/maballoar/status/1193487524343222272"/>
    <hyperlink ref="Z156" r:id="rId422" display="https://twitter.com/maballoar/status/1193487524343222272"/>
    <hyperlink ref="Z157" r:id="rId423" display="https://twitter.com/maballoar/status/1193487524343222272"/>
    <hyperlink ref="Z158" r:id="rId424" display="https://twitter.com/atarkaofficial/status/1146013450381987840"/>
    <hyperlink ref="Z159" r:id="rId425" display="https://twitter.com/atarkaofficial/status/1193490261579649025"/>
    <hyperlink ref="Z160" r:id="rId426" display="https://twitter.com/atarkaofficial/status/1193490261579649025"/>
    <hyperlink ref="Z161" r:id="rId427" display="https://twitter.com/rakesh_swain62/status/1193947874616315904"/>
    <hyperlink ref="Z162" r:id="rId428" display="https://twitter.com/rakesh_swain62/status/1193947874616315904"/>
    <hyperlink ref="Z163" r:id="rId429" display="https://twitter.com/stewartlfc/status/1193976426715856896"/>
    <hyperlink ref="Z164" r:id="rId430" display="https://twitter.com/stewartlfc/status/1193976426715856896"/>
    <hyperlink ref="Z165" r:id="rId431" display="https://twitter.com/trudginon1/status/1018701197602009088"/>
    <hyperlink ref="Z166" r:id="rId432" display="https://twitter.com/trudginon1/status/1194026527358238720"/>
    <hyperlink ref="Z167" r:id="rId433" display="https://twitter.com/jaikub713/status/1194055051037356032"/>
    <hyperlink ref="Z168" r:id="rId434" display="https://twitter.com/jaikub713/status/1194055051037356032"/>
    <hyperlink ref="Z169" r:id="rId435" display="https://twitter.com/jaikub713/status/1194055051037356032"/>
    <hyperlink ref="Z170" r:id="rId436" display="https://twitter.com/distortionover/status/1194281666228961282"/>
    <hyperlink ref="Z171" r:id="rId437" display="https://twitter.com/distortionover/status/1194281666228961282"/>
    <hyperlink ref="Z172" r:id="rId438" display="https://twitter.com/distortionover/status/1194281666228961282"/>
    <hyperlink ref="Z173" r:id="rId439" display="https://twitter.com/distortionover/status/1194281666228961282"/>
    <hyperlink ref="Z174" r:id="rId440" display="https://twitter.com/davidwilliamsdk/status/1194372038888214530"/>
    <hyperlink ref="Z175" r:id="rId441" display="https://twitter.com/teddyfraud/status/1194453674950418432"/>
    <hyperlink ref="Z176" r:id="rId442" display="https://twitter.com/pee_double_you/status/1194508411825741824"/>
    <hyperlink ref="Z177" r:id="rId443" display="https://twitter.com/gav_big/status/1194523706904764416"/>
    <hyperlink ref="Z178" r:id="rId444" display="https://twitter.com/onlyonethegoat/status/1194464901495959552"/>
    <hyperlink ref="Z179" r:id="rId445" display="https://twitter.com/whoistwon/status/1194652775344422912"/>
    <hyperlink ref="Z180" r:id="rId446" display="https://twitter.com/kaz_macklin/status/1194889683131600901"/>
    <hyperlink ref="Z181" r:id="rId447" display="https://twitter.com/kaz_macklin/status/1194889683131600901"/>
    <hyperlink ref="Z182" r:id="rId448" display="https://twitter.com/kaz_macklin/status/1194889683131600901"/>
    <hyperlink ref="Z183" r:id="rId449" display="https://twitter.com/gorechristophe2/status/1194829717767106560"/>
    <hyperlink ref="Z184" r:id="rId450" display="https://twitter.com/gorechristophe2/status/1194829717767106560"/>
    <hyperlink ref="Z185" r:id="rId451" display="https://twitter.com/mallyjames/status/1195051597400879104"/>
    <hyperlink ref="Z186" r:id="rId452" display="https://twitter.com/mallyjames/status/1195051597400879104"/>
    <hyperlink ref="Z187" r:id="rId453" display="https://twitter.com/mallyjames/status/1195051597400879104"/>
    <hyperlink ref="Z188" r:id="rId454" display="https://twitter.com/jeparker9/status/1195075205439221760"/>
    <hyperlink ref="Z189" r:id="rId455" display="https://twitter.com/jeparker9/status/1195075205439221760"/>
    <hyperlink ref="Z190" r:id="rId456" display="https://twitter.com/jeparker9/status/1195075205439221760"/>
    <hyperlink ref="Z191" r:id="rId457" display="https://twitter.com/sleepin56672664/status/1195087555324080128"/>
    <hyperlink ref="Z192" r:id="rId458" display="https://twitter.com/mixmastersonny/status/1195159533728997378"/>
    <hyperlink ref="Z193" r:id="rId459" display="https://twitter.com/ptacole1/status/1195165635854123008"/>
    <hyperlink ref="Z194" r:id="rId460" display="https://twitter.com/logainm_ie/status/1195300247355961344"/>
    <hyperlink ref="Z195" r:id="rId461" display="https://twitter.com/slaineni/status/1192819900831715330"/>
    <hyperlink ref="Z196" r:id="rId462" display="https://twitter.com/slaineni/status/1195000559599783939"/>
    <hyperlink ref="Z197" r:id="rId463" display="https://twitter.com/aonghusoha/status/1195300794570072064"/>
    <hyperlink ref="Z198" r:id="rId464" display="https://twitter.com/garethrjs/status/1195434287631343616"/>
  </hyperlinks>
  <printOptions/>
  <pageMargins left="0.7" right="0.7" top="0.75" bottom="0.75" header="0.3" footer="0.3"/>
  <pageSetup horizontalDpi="600" verticalDpi="600" orientation="portrait" r:id="rId468"/>
  <legacyDrawing r:id="rId466"/>
  <tableParts>
    <tablePart r:id="rId467"/>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61"/>
  <sheetViews>
    <sheetView workbookViewId="0" topLeftCell="A1"/>
  </sheetViews>
  <sheetFormatPr defaultColWidth="9.140625" defaultRowHeight="15"/>
  <cols>
    <col min="1" max="1" width="9.421875" style="0" customWidth="1"/>
    <col min="2" max="2" width="9.421875" style="0" bestFit="1" customWidth="1"/>
    <col min="3" max="3" width="8.421875" style="0" bestFit="1" customWidth="1"/>
    <col min="4" max="4" width="10.57421875" style="0" bestFit="1" customWidth="1"/>
    <col min="5" max="5" width="20.7109375" style="0" bestFit="1" customWidth="1"/>
    <col min="6" max="6" width="8.57421875" style="0" bestFit="1" customWidth="1"/>
    <col min="7" max="7" width="36.28125" style="0" bestFit="1" customWidth="1"/>
    <col min="8" max="8" width="37.140625" style="0" bestFit="1" customWidth="1"/>
    <col min="9" max="9" width="41.8515625" style="0" bestFit="1" customWidth="1"/>
    <col min="10" max="10" width="36.28125" style="0" bestFit="1" customWidth="1"/>
    <col min="11" max="11" width="37.140625" style="0" bestFit="1" customWidth="1"/>
    <col min="12" max="12" width="41.8515625" style="0" bestFit="1" customWidth="1"/>
  </cols>
  <sheetData>
    <row r="1" spans="1:12" ht="15" customHeight="1">
      <c r="A1" s="13" t="s">
        <v>1878</v>
      </c>
      <c r="B1" s="13" t="s">
        <v>1879</v>
      </c>
      <c r="C1" s="13" t="s">
        <v>1872</v>
      </c>
      <c r="D1" s="13" t="s">
        <v>1873</v>
      </c>
      <c r="E1" s="13" t="s">
        <v>1880</v>
      </c>
      <c r="F1" s="13" t="s">
        <v>144</v>
      </c>
      <c r="G1" s="13" t="s">
        <v>1881</v>
      </c>
      <c r="H1" s="13" t="s">
        <v>1882</v>
      </c>
      <c r="I1" s="13" t="s">
        <v>1883</v>
      </c>
      <c r="J1" s="13" t="s">
        <v>1884</v>
      </c>
      <c r="K1" s="13" t="s">
        <v>1885</v>
      </c>
      <c r="L1" s="13" t="s">
        <v>1886</v>
      </c>
    </row>
    <row r="2" spans="1:12" ht="15">
      <c r="A2" s="86" t="s">
        <v>1537</v>
      </c>
      <c r="B2" s="86" t="s">
        <v>1538</v>
      </c>
      <c r="C2" s="86">
        <v>5</v>
      </c>
      <c r="D2" s="121">
        <v>0.005855253453907065</v>
      </c>
      <c r="E2" s="121">
        <v>2.1789769472931693</v>
      </c>
      <c r="F2" s="86" t="s">
        <v>1874</v>
      </c>
      <c r="G2" s="86" t="b">
        <v>0</v>
      </c>
      <c r="H2" s="86" t="b">
        <v>0</v>
      </c>
      <c r="I2" s="86" t="b">
        <v>0</v>
      </c>
      <c r="J2" s="86" t="b">
        <v>0</v>
      </c>
      <c r="K2" s="86" t="b">
        <v>0</v>
      </c>
      <c r="L2" s="86" t="b">
        <v>0</v>
      </c>
    </row>
    <row r="3" spans="1:12" ht="15">
      <c r="A3" s="86" t="s">
        <v>1538</v>
      </c>
      <c r="B3" s="86" t="s">
        <v>1539</v>
      </c>
      <c r="C3" s="86">
        <v>5</v>
      </c>
      <c r="D3" s="121">
        <v>0.005855253453907065</v>
      </c>
      <c r="E3" s="121">
        <v>2.1789769472931693</v>
      </c>
      <c r="F3" s="86" t="s">
        <v>1874</v>
      </c>
      <c r="G3" s="86" t="b">
        <v>0</v>
      </c>
      <c r="H3" s="86" t="b">
        <v>0</v>
      </c>
      <c r="I3" s="86" t="b">
        <v>0</v>
      </c>
      <c r="J3" s="86" t="b">
        <v>0</v>
      </c>
      <c r="K3" s="86" t="b">
        <v>0</v>
      </c>
      <c r="L3" s="86" t="b">
        <v>0</v>
      </c>
    </row>
    <row r="4" spans="1:12" ht="15">
      <c r="A4" s="86" t="s">
        <v>1539</v>
      </c>
      <c r="B4" s="86" t="s">
        <v>1540</v>
      </c>
      <c r="C4" s="86">
        <v>5</v>
      </c>
      <c r="D4" s="121">
        <v>0.005855253453907065</v>
      </c>
      <c r="E4" s="121">
        <v>2.1789769472931693</v>
      </c>
      <c r="F4" s="86" t="s">
        <v>1874</v>
      </c>
      <c r="G4" s="86" t="b">
        <v>0</v>
      </c>
      <c r="H4" s="86" t="b">
        <v>0</v>
      </c>
      <c r="I4" s="86" t="b">
        <v>0</v>
      </c>
      <c r="J4" s="86" t="b">
        <v>0</v>
      </c>
      <c r="K4" s="86" t="b">
        <v>0</v>
      </c>
      <c r="L4" s="86" t="b">
        <v>0</v>
      </c>
    </row>
    <row r="5" spans="1:12" ht="15">
      <c r="A5" s="86" t="s">
        <v>1540</v>
      </c>
      <c r="B5" s="86" t="s">
        <v>1541</v>
      </c>
      <c r="C5" s="86">
        <v>5</v>
      </c>
      <c r="D5" s="121">
        <v>0.005855253453907065</v>
      </c>
      <c r="E5" s="121">
        <v>2.1789769472931693</v>
      </c>
      <c r="F5" s="86" t="s">
        <v>1874</v>
      </c>
      <c r="G5" s="86" t="b">
        <v>0</v>
      </c>
      <c r="H5" s="86" t="b">
        <v>0</v>
      </c>
      <c r="I5" s="86" t="b">
        <v>0</v>
      </c>
      <c r="J5" s="86" t="b">
        <v>0</v>
      </c>
      <c r="K5" s="86" t="b">
        <v>0</v>
      </c>
      <c r="L5" s="86" t="b">
        <v>0</v>
      </c>
    </row>
    <row r="6" spans="1:12" ht="15">
      <c r="A6" s="86" t="s">
        <v>1541</v>
      </c>
      <c r="B6" s="86" t="s">
        <v>1542</v>
      </c>
      <c r="C6" s="86">
        <v>5</v>
      </c>
      <c r="D6" s="121">
        <v>0.005855253453907065</v>
      </c>
      <c r="E6" s="121">
        <v>2.1789769472931693</v>
      </c>
      <c r="F6" s="86" t="s">
        <v>1874</v>
      </c>
      <c r="G6" s="86" t="b">
        <v>0</v>
      </c>
      <c r="H6" s="86" t="b">
        <v>0</v>
      </c>
      <c r="I6" s="86" t="b">
        <v>0</v>
      </c>
      <c r="J6" s="86" t="b">
        <v>0</v>
      </c>
      <c r="K6" s="86" t="b">
        <v>0</v>
      </c>
      <c r="L6" s="86" t="b">
        <v>0</v>
      </c>
    </row>
    <row r="7" spans="1:12" ht="15">
      <c r="A7" s="86" t="s">
        <v>1542</v>
      </c>
      <c r="B7" s="86" t="s">
        <v>1543</v>
      </c>
      <c r="C7" s="86">
        <v>5</v>
      </c>
      <c r="D7" s="121">
        <v>0.005855253453907065</v>
      </c>
      <c r="E7" s="121">
        <v>2.1789769472931693</v>
      </c>
      <c r="F7" s="86" t="s">
        <v>1874</v>
      </c>
      <c r="G7" s="86" t="b">
        <v>0</v>
      </c>
      <c r="H7" s="86" t="b">
        <v>0</v>
      </c>
      <c r="I7" s="86" t="b">
        <v>0</v>
      </c>
      <c r="J7" s="86" t="b">
        <v>0</v>
      </c>
      <c r="K7" s="86" t="b">
        <v>0</v>
      </c>
      <c r="L7" s="86" t="b">
        <v>0</v>
      </c>
    </row>
    <row r="8" spans="1:12" ht="15">
      <c r="A8" s="86" t="s">
        <v>1543</v>
      </c>
      <c r="B8" s="86" t="s">
        <v>1544</v>
      </c>
      <c r="C8" s="86">
        <v>5</v>
      </c>
      <c r="D8" s="121">
        <v>0.005855253453907065</v>
      </c>
      <c r="E8" s="121">
        <v>2.1789769472931693</v>
      </c>
      <c r="F8" s="86" t="s">
        <v>1874</v>
      </c>
      <c r="G8" s="86" t="b">
        <v>0</v>
      </c>
      <c r="H8" s="86" t="b">
        <v>0</v>
      </c>
      <c r="I8" s="86" t="b">
        <v>0</v>
      </c>
      <c r="J8" s="86" t="b">
        <v>0</v>
      </c>
      <c r="K8" s="86" t="b">
        <v>0</v>
      </c>
      <c r="L8" s="86" t="b">
        <v>0</v>
      </c>
    </row>
    <row r="9" spans="1:12" ht="15">
      <c r="A9" s="86" t="s">
        <v>1544</v>
      </c>
      <c r="B9" s="86" t="s">
        <v>1545</v>
      </c>
      <c r="C9" s="86">
        <v>5</v>
      </c>
      <c r="D9" s="121">
        <v>0.005855253453907065</v>
      </c>
      <c r="E9" s="121">
        <v>2.1789769472931693</v>
      </c>
      <c r="F9" s="86" t="s">
        <v>1874</v>
      </c>
      <c r="G9" s="86" t="b">
        <v>0</v>
      </c>
      <c r="H9" s="86" t="b">
        <v>0</v>
      </c>
      <c r="I9" s="86" t="b">
        <v>0</v>
      </c>
      <c r="J9" s="86" t="b">
        <v>0</v>
      </c>
      <c r="K9" s="86" t="b">
        <v>0</v>
      </c>
      <c r="L9" s="86" t="b">
        <v>0</v>
      </c>
    </row>
    <row r="10" spans="1:12" ht="15">
      <c r="A10" s="86" t="s">
        <v>1545</v>
      </c>
      <c r="B10" s="86" t="s">
        <v>1769</v>
      </c>
      <c r="C10" s="86">
        <v>5</v>
      </c>
      <c r="D10" s="121">
        <v>0.005855253453907065</v>
      </c>
      <c r="E10" s="121">
        <v>2.1789769472931693</v>
      </c>
      <c r="F10" s="86" t="s">
        <v>1874</v>
      </c>
      <c r="G10" s="86" t="b">
        <v>0</v>
      </c>
      <c r="H10" s="86" t="b">
        <v>0</v>
      </c>
      <c r="I10" s="86" t="b">
        <v>0</v>
      </c>
      <c r="J10" s="86" t="b">
        <v>0</v>
      </c>
      <c r="K10" s="86" t="b">
        <v>0</v>
      </c>
      <c r="L10" s="86" t="b">
        <v>0</v>
      </c>
    </row>
    <row r="11" spans="1:12" ht="15">
      <c r="A11" s="86" t="s">
        <v>1769</v>
      </c>
      <c r="B11" s="86" t="s">
        <v>220</v>
      </c>
      <c r="C11" s="86">
        <v>5</v>
      </c>
      <c r="D11" s="121">
        <v>0.005855253453907065</v>
      </c>
      <c r="E11" s="121">
        <v>2.1789769472931693</v>
      </c>
      <c r="F11" s="86" t="s">
        <v>1874</v>
      </c>
      <c r="G11" s="86" t="b">
        <v>0</v>
      </c>
      <c r="H11" s="86" t="b">
        <v>0</v>
      </c>
      <c r="I11" s="86" t="b">
        <v>0</v>
      </c>
      <c r="J11" s="86" t="b">
        <v>0</v>
      </c>
      <c r="K11" s="86" t="b">
        <v>0</v>
      </c>
      <c r="L11" s="86" t="b">
        <v>0</v>
      </c>
    </row>
    <row r="12" spans="1:12" ht="15">
      <c r="A12" s="86" t="s">
        <v>1552</v>
      </c>
      <c r="B12" s="86" t="s">
        <v>1553</v>
      </c>
      <c r="C12" s="86">
        <v>4</v>
      </c>
      <c r="D12" s="121">
        <v>0.0066788895233864925</v>
      </c>
      <c r="E12" s="121">
        <v>2.275886960301226</v>
      </c>
      <c r="F12" s="86" t="s">
        <v>1874</v>
      </c>
      <c r="G12" s="86" t="b">
        <v>0</v>
      </c>
      <c r="H12" s="86" t="b">
        <v>1</v>
      </c>
      <c r="I12" s="86" t="b">
        <v>0</v>
      </c>
      <c r="J12" s="86" t="b">
        <v>0</v>
      </c>
      <c r="K12" s="86" t="b">
        <v>0</v>
      </c>
      <c r="L12" s="86" t="b">
        <v>0</v>
      </c>
    </row>
    <row r="13" spans="1:12" ht="15">
      <c r="A13" s="86" t="s">
        <v>1771</v>
      </c>
      <c r="B13" s="86" t="s">
        <v>1768</v>
      </c>
      <c r="C13" s="86">
        <v>4</v>
      </c>
      <c r="D13" s="121">
        <v>0.005169967239356511</v>
      </c>
      <c r="E13" s="121">
        <v>2.1789769472931693</v>
      </c>
      <c r="F13" s="86" t="s">
        <v>1874</v>
      </c>
      <c r="G13" s="86" t="b">
        <v>0</v>
      </c>
      <c r="H13" s="86" t="b">
        <v>0</v>
      </c>
      <c r="I13" s="86" t="b">
        <v>0</v>
      </c>
      <c r="J13" s="86" t="b">
        <v>0</v>
      </c>
      <c r="K13" s="86" t="b">
        <v>0</v>
      </c>
      <c r="L13" s="86" t="b">
        <v>0</v>
      </c>
    </row>
    <row r="14" spans="1:12" ht="15">
      <c r="A14" s="86" t="s">
        <v>1560</v>
      </c>
      <c r="B14" s="86" t="s">
        <v>1561</v>
      </c>
      <c r="C14" s="86">
        <v>3</v>
      </c>
      <c r="D14" s="121">
        <v>0.004347169928044827</v>
      </c>
      <c r="E14" s="121">
        <v>2.400825696909526</v>
      </c>
      <c r="F14" s="86" t="s">
        <v>1874</v>
      </c>
      <c r="G14" s="86" t="b">
        <v>0</v>
      </c>
      <c r="H14" s="86" t="b">
        <v>0</v>
      </c>
      <c r="I14" s="86" t="b">
        <v>0</v>
      </c>
      <c r="J14" s="86" t="b">
        <v>0</v>
      </c>
      <c r="K14" s="86" t="b">
        <v>0</v>
      </c>
      <c r="L14" s="86" t="b">
        <v>0</v>
      </c>
    </row>
    <row r="15" spans="1:12" ht="15">
      <c r="A15" s="86" t="s">
        <v>1561</v>
      </c>
      <c r="B15" s="86" t="s">
        <v>1562</v>
      </c>
      <c r="C15" s="86">
        <v>3</v>
      </c>
      <c r="D15" s="121">
        <v>0.004347169928044827</v>
      </c>
      <c r="E15" s="121">
        <v>2.400825696909526</v>
      </c>
      <c r="F15" s="86" t="s">
        <v>1874</v>
      </c>
      <c r="G15" s="86" t="b">
        <v>0</v>
      </c>
      <c r="H15" s="86" t="b">
        <v>0</v>
      </c>
      <c r="I15" s="86" t="b">
        <v>0</v>
      </c>
      <c r="J15" s="86" t="b">
        <v>0</v>
      </c>
      <c r="K15" s="86" t="b">
        <v>0</v>
      </c>
      <c r="L15" s="86" t="b">
        <v>0</v>
      </c>
    </row>
    <row r="16" spans="1:12" ht="15">
      <c r="A16" s="86" t="s">
        <v>1562</v>
      </c>
      <c r="B16" s="86" t="s">
        <v>1563</v>
      </c>
      <c r="C16" s="86">
        <v>3</v>
      </c>
      <c r="D16" s="121">
        <v>0.004347169928044827</v>
      </c>
      <c r="E16" s="121">
        <v>2.400825696909526</v>
      </c>
      <c r="F16" s="86" t="s">
        <v>1874</v>
      </c>
      <c r="G16" s="86" t="b">
        <v>0</v>
      </c>
      <c r="H16" s="86" t="b">
        <v>0</v>
      </c>
      <c r="I16" s="86" t="b">
        <v>0</v>
      </c>
      <c r="J16" s="86" t="b">
        <v>0</v>
      </c>
      <c r="K16" s="86" t="b">
        <v>0</v>
      </c>
      <c r="L16" s="86" t="b">
        <v>0</v>
      </c>
    </row>
    <row r="17" spans="1:12" ht="15">
      <c r="A17" s="86" t="s">
        <v>1563</v>
      </c>
      <c r="B17" s="86" t="s">
        <v>1564</v>
      </c>
      <c r="C17" s="86">
        <v>3</v>
      </c>
      <c r="D17" s="121">
        <v>0.004347169928044827</v>
      </c>
      <c r="E17" s="121">
        <v>2.400825696909526</v>
      </c>
      <c r="F17" s="86" t="s">
        <v>1874</v>
      </c>
      <c r="G17" s="86" t="b">
        <v>0</v>
      </c>
      <c r="H17" s="86" t="b">
        <v>0</v>
      </c>
      <c r="I17" s="86" t="b">
        <v>0</v>
      </c>
      <c r="J17" s="86" t="b">
        <v>0</v>
      </c>
      <c r="K17" s="86" t="b">
        <v>0</v>
      </c>
      <c r="L17" s="86" t="b">
        <v>0</v>
      </c>
    </row>
    <row r="18" spans="1:12" ht="15">
      <c r="A18" s="86" t="s">
        <v>1564</v>
      </c>
      <c r="B18" s="86" t="s">
        <v>1565</v>
      </c>
      <c r="C18" s="86">
        <v>3</v>
      </c>
      <c r="D18" s="121">
        <v>0.004347169928044827</v>
      </c>
      <c r="E18" s="121">
        <v>2.400825696909526</v>
      </c>
      <c r="F18" s="86" t="s">
        <v>1874</v>
      </c>
      <c r="G18" s="86" t="b">
        <v>0</v>
      </c>
      <c r="H18" s="86" t="b">
        <v>0</v>
      </c>
      <c r="I18" s="86" t="b">
        <v>0</v>
      </c>
      <c r="J18" s="86" t="b">
        <v>0</v>
      </c>
      <c r="K18" s="86" t="b">
        <v>0</v>
      </c>
      <c r="L18" s="86" t="b">
        <v>0</v>
      </c>
    </row>
    <row r="19" spans="1:12" ht="15">
      <c r="A19" s="86" t="s">
        <v>1565</v>
      </c>
      <c r="B19" s="86" t="s">
        <v>1566</v>
      </c>
      <c r="C19" s="86">
        <v>3</v>
      </c>
      <c r="D19" s="121">
        <v>0.004347169928044827</v>
      </c>
      <c r="E19" s="121">
        <v>2.400825696909526</v>
      </c>
      <c r="F19" s="86" t="s">
        <v>1874</v>
      </c>
      <c r="G19" s="86" t="b">
        <v>0</v>
      </c>
      <c r="H19" s="86" t="b">
        <v>0</v>
      </c>
      <c r="I19" s="86" t="b">
        <v>0</v>
      </c>
      <c r="J19" s="86" t="b">
        <v>0</v>
      </c>
      <c r="K19" s="86" t="b">
        <v>0</v>
      </c>
      <c r="L19" s="86" t="b">
        <v>0</v>
      </c>
    </row>
    <row r="20" spans="1:12" ht="15">
      <c r="A20" s="86" t="s">
        <v>1566</v>
      </c>
      <c r="B20" s="86" t="s">
        <v>1531</v>
      </c>
      <c r="C20" s="86">
        <v>3</v>
      </c>
      <c r="D20" s="121">
        <v>0.004347169928044827</v>
      </c>
      <c r="E20" s="121">
        <v>2.0997957012455446</v>
      </c>
      <c r="F20" s="86" t="s">
        <v>1874</v>
      </c>
      <c r="G20" s="86" t="b">
        <v>0</v>
      </c>
      <c r="H20" s="86" t="b">
        <v>0</v>
      </c>
      <c r="I20" s="86" t="b">
        <v>0</v>
      </c>
      <c r="J20" s="86" t="b">
        <v>0</v>
      </c>
      <c r="K20" s="86" t="b">
        <v>0</v>
      </c>
      <c r="L20" s="86" t="b">
        <v>0</v>
      </c>
    </row>
    <row r="21" spans="1:12" ht="15">
      <c r="A21" s="86" t="s">
        <v>1531</v>
      </c>
      <c r="B21" s="86" t="s">
        <v>1567</v>
      </c>
      <c r="C21" s="86">
        <v>3</v>
      </c>
      <c r="D21" s="121">
        <v>0.004347169928044827</v>
      </c>
      <c r="E21" s="121">
        <v>2.0997957012455446</v>
      </c>
      <c r="F21" s="86" t="s">
        <v>1874</v>
      </c>
      <c r="G21" s="86" t="b">
        <v>0</v>
      </c>
      <c r="H21" s="86" t="b">
        <v>0</v>
      </c>
      <c r="I21" s="86" t="b">
        <v>0</v>
      </c>
      <c r="J21" s="86" t="b">
        <v>0</v>
      </c>
      <c r="K21" s="86" t="b">
        <v>0</v>
      </c>
      <c r="L21" s="86" t="b">
        <v>0</v>
      </c>
    </row>
    <row r="22" spans="1:12" ht="15">
      <c r="A22" s="86" t="s">
        <v>1567</v>
      </c>
      <c r="B22" s="86" t="s">
        <v>1772</v>
      </c>
      <c r="C22" s="86">
        <v>3</v>
      </c>
      <c r="D22" s="121">
        <v>0.004347169928044827</v>
      </c>
      <c r="E22" s="121">
        <v>2.400825696909526</v>
      </c>
      <c r="F22" s="86" t="s">
        <v>1874</v>
      </c>
      <c r="G22" s="86" t="b">
        <v>0</v>
      </c>
      <c r="H22" s="86" t="b">
        <v>0</v>
      </c>
      <c r="I22" s="86" t="b">
        <v>0</v>
      </c>
      <c r="J22" s="86" t="b">
        <v>0</v>
      </c>
      <c r="K22" s="86" t="b">
        <v>0</v>
      </c>
      <c r="L22" s="86" t="b">
        <v>0</v>
      </c>
    </row>
    <row r="23" spans="1:12" ht="15">
      <c r="A23" s="86" t="s">
        <v>1772</v>
      </c>
      <c r="B23" s="86" t="s">
        <v>1773</v>
      </c>
      <c r="C23" s="86">
        <v>3</v>
      </c>
      <c r="D23" s="121">
        <v>0.004347169928044827</v>
      </c>
      <c r="E23" s="121">
        <v>2.400825696909526</v>
      </c>
      <c r="F23" s="86" t="s">
        <v>1874</v>
      </c>
      <c r="G23" s="86" t="b">
        <v>0</v>
      </c>
      <c r="H23" s="86" t="b">
        <v>0</v>
      </c>
      <c r="I23" s="86" t="b">
        <v>0</v>
      </c>
      <c r="J23" s="86" t="b">
        <v>0</v>
      </c>
      <c r="K23" s="86" t="b">
        <v>0</v>
      </c>
      <c r="L23" s="86" t="b">
        <v>0</v>
      </c>
    </row>
    <row r="24" spans="1:12" ht="15">
      <c r="A24" s="86" t="s">
        <v>1773</v>
      </c>
      <c r="B24" s="86" t="s">
        <v>1531</v>
      </c>
      <c r="C24" s="86">
        <v>3</v>
      </c>
      <c r="D24" s="121">
        <v>0.004347169928044827</v>
      </c>
      <c r="E24" s="121">
        <v>2.0997957012455446</v>
      </c>
      <c r="F24" s="86" t="s">
        <v>1874</v>
      </c>
      <c r="G24" s="86" t="b">
        <v>0</v>
      </c>
      <c r="H24" s="86" t="b">
        <v>0</v>
      </c>
      <c r="I24" s="86" t="b">
        <v>0</v>
      </c>
      <c r="J24" s="86" t="b">
        <v>0</v>
      </c>
      <c r="K24" s="86" t="b">
        <v>0</v>
      </c>
      <c r="L24" s="86" t="b">
        <v>0</v>
      </c>
    </row>
    <row r="25" spans="1:12" ht="15">
      <c r="A25" s="86" t="s">
        <v>1531</v>
      </c>
      <c r="B25" s="86" t="s">
        <v>1774</v>
      </c>
      <c r="C25" s="86">
        <v>3</v>
      </c>
      <c r="D25" s="121">
        <v>0.004347169928044827</v>
      </c>
      <c r="E25" s="121">
        <v>2.0997957012455446</v>
      </c>
      <c r="F25" s="86" t="s">
        <v>1874</v>
      </c>
      <c r="G25" s="86" t="b">
        <v>0</v>
      </c>
      <c r="H25" s="86" t="b">
        <v>0</v>
      </c>
      <c r="I25" s="86" t="b">
        <v>0</v>
      </c>
      <c r="J25" s="86" t="b">
        <v>0</v>
      </c>
      <c r="K25" s="86" t="b">
        <v>0</v>
      </c>
      <c r="L25" s="86" t="b">
        <v>0</v>
      </c>
    </row>
    <row r="26" spans="1:12" ht="15">
      <c r="A26" s="86" t="s">
        <v>1774</v>
      </c>
      <c r="B26" s="86" t="s">
        <v>1775</v>
      </c>
      <c r="C26" s="86">
        <v>3</v>
      </c>
      <c r="D26" s="121">
        <v>0.004347169928044827</v>
      </c>
      <c r="E26" s="121">
        <v>2.400825696909526</v>
      </c>
      <c r="F26" s="86" t="s">
        <v>1874</v>
      </c>
      <c r="G26" s="86" t="b">
        <v>0</v>
      </c>
      <c r="H26" s="86" t="b">
        <v>0</v>
      </c>
      <c r="I26" s="86" t="b">
        <v>0</v>
      </c>
      <c r="J26" s="86" t="b">
        <v>0</v>
      </c>
      <c r="K26" s="86" t="b">
        <v>0</v>
      </c>
      <c r="L26" s="86" t="b">
        <v>0</v>
      </c>
    </row>
    <row r="27" spans="1:12" ht="15">
      <c r="A27" s="86" t="s">
        <v>1775</v>
      </c>
      <c r="B27" s="86" t="s">
        <v>1776</v>
      </c>
      <c r="C27" s="86">
        <v>3</v>
      </c>
      <c r="D27" s="121">
        <v>0.004347169928044827</v>
      </c>
      <c r="E27" s="121">
        <v>2.400825696909526</v>
      </c>
      <c r="F27" s="86" t="s">
        <v>1874</v>
      </c>
      <c r="G27" s="86" t="b">
        <v>0</v>
      </c>
      <c r="H27" s="86" t="b">
        <v>0</v>
      </c>
      <c r="I27" s="86" t="b">
        <v>0</v>
      </c>
      <c r="J27" s="86" t="b">
        <v>0</v>
      </c>
      <c r="K27" s="86" t="b">
        <v>0</v>
      </c>
      <c r="L27" s="86" t="b">
        <v>0</v>
      </c>
    </row>
    <row r="28" spans="1:12" ht="15">
      <c r="A28" s="86" t="s">
        <v>1776</v>
      </c>
      <c r="B28" s="86" t="s">
        <v>1530</v>
      </c>
      <c r="C28" s="86">
        <v>3</v>
      </c>
      <c r="D28" s="121">
        <v>0.004347169928044827</v>
      </c>
      <c r="E28" s="121">
        <v>2.0328489116149315</v>
      </c>
      <c r="F28" s="86" t="s">
        <v>1874</v>
      </c>
      <c r="G28" s="86" t="b">
        <v>0</v>
      </c>
      <c r="H28" s="86" t="b">
        <v>0</v>
      </c>
      <c r="I28" s="86" t="b">
        <v>0</v>
      </c>
      <c r="J28" s="86" t="b">
        <v>0</v>
      </c>
      <c r="K28" s="86" t="b">
        <v>0</v>
      </c>
      <c r="L28" s="86" t="b">
        <v>0</v>
      </c>
    </row>
    <row r="29" spans="1:12" ht="15">
      <c r="A29" s="86" t="s">
        <v>1530</v>
      </c>
      <c r="B29" s="86" t="s">
        <v>1777</v>
      </c>
      <c r="C29" s="86">
        <v>3</v>
      </c>
      <c r="D29" s="121">
        <v>0.004347169928044827</v>
      </c>
      <c r="E29" s="121">
        <v>2.0328489116149315</v>
      </c>
      <c r="F29" s="86" t="s">
        <v>1874</v>
      </c>
      <c r="G29" s="86" t="b">
        <v>0</v>
      </c>
      <c r="H29" s="86" t="b">
        <v>0</v>
      </c>
      <c r="I29" s="86" t="b">
        <v>0</v>
      </c>
      <c r="J29" s="86" t="b">
        <v>0</v>
      </c>
      <c r="K29" s="86" t="b">
        <v>0</v>
      </c>
      <c r="L29" s="86" t="b">
        <v>0</v>
      </c>
    </row>
    <row r="30" spans="1:12" ht="15">
      <c r="A30" s="86" t="s">
        <v>1777</v>
      </c>
      <c r="B30" s="86" t="s">
        <v>1778</v>
      </c>
      <c r="C30" s="86">
        <v>3</v>
      </c>
      <c r="D30" s="121">
        <v>0.004347169928044827</v>
      </c>
      <c r="E30" s="121">
        <v>2.400825696909526</v>
      </c>
      <c r="F30" s="86" t="s">
        <v>1874</v>
      </c>
      <c r="G30" s="86" t="b">
        <v>0</v>
      </c>
      <c r="H30" s="86" t="b">
        <v>0</v>
      </c>
      <c r="I30" s="86" t="b">
        <v>0</v>
      </c>
      <c r="J30" s="86" t="b">
        <v>0</v>
      </c>
      <c r="K30" s="86" t="b">
        <v>0</v>
      </c>
      <c r="L30" s="86" t="b">
        <v>0</v>
      </c>
    </row>
    <row r="31" spans="1:12" ht="15">
      <c r="A31" s="86" t="s">
        <v>1778</v>
      </c>
      <c r="B31" s="86" t="s">
        <v>1779</v>
      </c>
      <c r="C31" s="86">
        <v>3</v>
      </c>
      <c r="D31" s="121">
        <v>0.004347169928044827</v>
      </c>
      <c r="E31" s="121">
        <v>2.400825696909526</v>
      </c>
      <c r="F31" s="86" t="s">
        <v>1874</v>
      </c>
      <c r="G31" s="86" t="b">
        <v>0</v>
      </c>
      <c r="H31" s="86" t="b">
        <v>0</v>
      </c>
      <c r="I31" s="86" t="b">
        <v>0</v>
      </c>
      <c r="J31" s="86" t="b">
        <v>0</v>
      </c>
      <c r="K31" s="86" t="b">
        <v>0</v>
      </c>
      <c r="L31" s="86" t="b">
        <v>0</v>
      </c>
    </row>
    <row r="32" spans="1:12" ht="15">
      <c r="A32" s="86" t="s">
        <v>1779</v>
      </c>
      <c r="B32" s="86" t="s">
        <v>1529</v>
      </c>
      <c r="C32" s="86">
        <v>3</v>
      </c>
      <c r="D32" s="121">
        <v>0.004347169928044827</v>
      </c>
      <c r="E32" s="121">
        <v>1.4008256969095259</v>
      </c>
      <c r="F32" s="86" t="s">
        <v>1874</v>
      </c>
      <c r="G32" s="86" t="b">
        <v>0</v>
      </c>
      <c r="H32" s="86" t="b">
        <v>0</v>
      </c>
      <c r="I32" s="86" t="b">
        <v>0</v>
      </c>
      <c r="J32" s="86" t="b">
        <v>0</v>
      </c>
      <c r="K32" s="86" t="b">
        <v>0</v>
      </c>
      <c r="L32" s="86" t="b">
        <v>0</v>
      </c>
    </row>
    <row r="33" spans="1:12" ht="15">
      <c r="A33" s="86" t="s">
        <v>298</v>
      </c>
      <c r="B33" s="86" t="s">
        <v>297</v>
      </c>
      <c r="C33" s="86">
        <v>3</v>
      </c>
      <c r="D33" s="121">
        <v>0.004347169928044827</v>
      </c>
      <c r="E33" s="121">
        <v>2.400825696909526</v>
      </c>
      <c r="F33" s="86" t="s">
        <v>1874</v>
      </c>
      <c r="G33" s="86" t="b">
        <v>0</v>
      </c>
      <c r="H33" s="86" t="b">
        <v>0</v>
      </c>
      <c r="I33" s="86" t="b">
        <v>0</v>
      </c>
      <c r="J33" s="86" t="b">
        <v>0</v>
      </c>
      <c r="K33" s="86" t="b">
        <v>0</v>
      </c>
      <c r="L33" s="86" t="b">
        <v>0</v>
      </c>
    </row>
    <row r="34" spans="1:12" ht="15">
      <c r="A34" s="86" t="s">
        <v>297</v>
      </c>
      <c r="B34" s="86" t="s">
        <v>296</v>
      </c>
      <c r="C34" s="86">
        <v>3</v>
      </c>
      <c r="D34" s="121">
        <v>0.004347169928044827</v>
      </c>
      <c r="E34" s="121">
        <v>2.400825696909526</v>
      </c>
      <c r="F34" s="86" t="s">
        <v>1874</v>
      </c>
      <c r="G34" s="86" t="b">
        <v>0</v>
      </c>
      <c r="H34" s="86" t="b">
        <v>0</v>
      </c>
      <c r="I34" s="86" t="b">
        <v>0</v>
      </c>
      <c r="J34" s="86" t="b">
        <v>0</v>
      </c>
      <c r="K34" s="86" t="b">
        <v>0</v>
      </c>
      <c r="L34" s="86" t="b">
        <v>0</v>
      </c>
    </row>
    <row r="35" spans="1:12" ht="15">
      <c r="A35" s="86" t="s">
        <v>296</v>
      </c>
      <c r="B35" s="86" t="s">
        <v>1534</v>
      </c>
      <c r="C35" s="86">
        <v>3</v>
      </c>
      <c r="D35" s="121">
        <v>0.004347169928044827</v>
      </c>
      <c r="E35" s="121">
        <v>2.400825696909526</v>
      </c>
      <c r="F35" s="86" t="s">
        <v>1874</v>
      </c>
      <c r="G35" s="86" t="b">
        <v>0</v>
      </c>
      <c r="H35" s="86" t="b">
        <v>0</v>
      </c>
      <c r="I35" s="86" t="b">
        <v>0</v>
      </c>
      <c r="J35" s="86" t="b">
        <v>0</v>
      </c>
      <c r="K35" s="86" t="b">
        <v>0</v>
      </c>
      <c r="L35" s="86" t="b">
        <v>0</v>
      </c>
    </row>
    <row r="36" spans="1:12" ht="15">
      <c r="A36" s="86" t="s">
        <v>1534</v>
      </c>
      <c r="B36" s="86" t="s">
        <v>295</v>
      </c>
      <c r="C36" s="86">
        <v>3</v>
      </c>
      <c r="D36" s="121">
        <v>0.004347169928044827</v>
      </c>
      <c r="E36" s="121">
        <v>2.400825696909526</v>
      </c>
      <c r="F36" s="86" t="s">
        <v>1874</v>
      </c>
      <c r="G36" s="86" t="b">
        <v>0</v>
      </c>
      <c r="H36" s="86" t="b">
        <v>0</v>
      </c>
      <c r="I36" s="86" t="b">
        <v>0</v>
      </c>
      <c r="J36" s="86" t="b">
        <v>0</v>
      </c>
      <c r="K36" s="86" t="b">
        <v>0</v>
      </c>
      <c r="L36" s="86" t="b">
        <v>0</v>
      </c>
    </row>
    <row r="37" spans="1:12" ht="15">
      <c r="A37" s="86" t="s">
        <v>295</v>
      </c>
      <c r="B37" s="86" t="s">
        <v>294</v>
      </c>
      <c r="C37" s="86">
        <v>3</v>
      </c>
      <c r="D37" s="121">
        <v>0.004347169928044827</v>
      </c>
      <c r="E37" s="121">
        <v>2.400825696909526</v>
      </c>
      <c r="F37" s="86" t="s">
        <v>1874</v>
      </c>
      <c r="G37" s="86" t="b">
        <v>0</v>
      </c>
      <c r="H37" s="86" t="b">
        <v>0</v>
      </c>
      <c r="I37" s="86" t="b">
        <v>0</v>
      </c>
      <c r="J37" s="86" t="b">
        <v>0</v>
      </c>
      <c r="K37" s="86" t="b">
        <v>0</v>
      </c>
      <c r="L37" s="86" t="b">
        <v>0</v>
      </c>
    </row>
    <row r="38" spans="1:12" ht="15">
      <c r="A38" s="86" t="s">
        <v>294</v>
      </c>
      <c r="B38" s="86" t="s">
        <v>293</v>
      </c>
      <c r="C38" s="86">
        <v>3</v>
      </c>
      <c r="D38" s="121">
        <v>0.004347169928044827</v>
      </c>
      <c r="E38" s="121">
        <v>2.400825696909526</v>
      </c>
      <c r="F38" s="86" t="s">
        <v>1874</v>
      </c>
      <c r="G38" s="86" t="b">
        <v>0</v>
      </c>
      <c r="H38" s="86" t="b">
        <v>0</v>
      </c>
      <c r="I38" s="86" t="b">
        <v>0</v>
      </c>
      <c r="J38" s="86" t="b">
        <v>0</v>
      </c>
      <c r="K38" s="86" t="b">
        <v>0</v>
      </c>
      <c r="L38" s="86" t="b">
        <v>0</v>
      </c>
    </row>
    <row r="39" spans="1:12" ht="15">
      <c r="A39" s="86" t="s">
        <v>293</v>
      </c>
      <c r="B39" s="86" t="s">
        <v>223</v>
      </c>
      <c r="C39" s="86">
        <v>3</v>
      </c>
      <c r="D39" s="121">
        <v>0.004347169928044827</v>
      </c>
      <c r="E39" s="121">
        <v>2.400825696909526</v>
      </c>
      <c r="F39" s="86" t="s">
        <v>1874</v>
      </c>
      <c r="G39" s="86" t="b">
        <v>0</v>
      </c>
      <c r="H39" s="86" t="b">
        <v>0</v>
      </c>
      <c r="I39" s="86" t="b">
        <v>0</v>
      </c>
      <c r="J39" s="86" t="b">
        <v>0</v>
      </c>
      <c r="K39" s="86" t="b">
        <v>0</v>
      </c>
      <c r="L39" s="86" t="b">
        <v>0</v>
      </c>
    </row>
    <row r="40" spans="1:12" ht="15">
      <c r="A40" s="86" t="s">
        <v>223</v>
      </c>
      <c r="B40" s="86" t="s">
        <v>292</v>
      </c>
      <c r="C40" s="86">
        <v>3</v>
      </c>
      <c r="D40" s="121">
        <v>0.004347169928044827</v>
      </c>
      <c r="E40" s="121">
        <v>2.400825696909526</v>
      </c>
      <c r="F40" s="86" t="s">
        <v>1874</v>
      </c>
      <c r="G40" s="86" t="b">
        <v>0</v>
      </c>
      <c r="H40" s="86" t="b">
        <v>0</v>
      </c>
      <c r="I40" s="86" t="b">
        <v>0</v>
      </c>
      <c r="J40" s="86" t="b">
        <v>0</v>
      </c>
      <c r="K40" s="86" t="b">
        <v>0</v>
      </c>
      <c r="L40" s="86" t="b">
        <v>0</v>
      </c>
    </row>
    <row r="41" spans="1:12" ht="15">
      <c r="A41" s="86" t="s">
        <v>292</v>
      </c>
      <c r="B41" s="86" t="s">
        <v>1535</v>
      </c>
      <c r="C41" s="86">
        <v>3</v>
      </c>
      <c r="D41" s="121">
        <v>0.004347169928044827</v>
      </c>
      <c r="E41" s="121">
        <v>2.400825696909526</v>
      </c>
      <c r="F41" s="86" t="s">
        <v>1874</v>
      </c>
      <c r="G41" s="86" t="b">
        <v>0</v>
      </c>
      <c r="H41" s="86" t="b">
        <v>0</v>
      </c>
      <c r="I41" s="86" t="b">
        <v>0</v>
      </c>
      <c r="J41" s="86" t="b">
        <v>0</v>
      </c>
      <c r="K41" s="86" t="b">
        <v>0</v>
      </c>
      <c r="L41" s="86" t="b">
        <v>0</v>
      </c>
    </row>
    <row r="42" spans="1:12" ht="15">
      <c r="A42" s="86" t="s">
        <v>1535</v>
      </c>
      <c r="B42" s="86" t="s">
        <v>291</v>
      </c>
      <c r="C42" s="86">
        <v>3</v>
      </c>
      <c r="D42" s="121">
        <v>0.004347169928044827</v>
      </c>
      <c r="E42" s="121">
        <v>2.400825696909526</v>
      </c>
      <c r="F42" s="86" t="s">
        <v>1874</v>
      </c>
      <c r="G42" s="86" t="b">
        <v>0</v>
      </c>
      <c r="H42" s="86" t="b">
        <v>0</v>
      </c>
      <c r="I42" s="86" t="b">
        <v>0</v>
      </c>
      <c r="J42" s="86" t="b">
        <v>0</v>
      </c>
      <c r="K42" s="86" t="b">
        <v>0</v>
      </c>
      <c r="L42" s="86" t="b">
        <v>0</v>
      </c>
    </row>
    <row r="43" spans="1:12" ht="15">
      <c r="A43" s="86" t="s">
        <v>291</v>
      </c>
      <c r="B43" s="86" t="s">
        <v>290</v>
      </c>
      <c r="C43" s="86">
        <v>3</v>
      </c>
      <c r="D43" s="121">
        <v>0.004347169928044827</v>
      </c>
      <c r="E43" s="121">
        <v>2.400825696909526</v>
      </c>
      <c r="F43" s="86" t="s">
        <v>1874</v>
      </c>
      <c r="G43" s="86" t="b">
        <v>0</v>
      </c>
      <c r="H43" s="86" t="b">
        <v>0</v>
      </c>
      <c r="I43" s="86" t="b">
        <v>0</v>
      </c>
      <c r="J43" s="86" t="b">
        <v>0</v>
      </c>
      <c r="K43" s="86" t="b">
        <v>0</v>
      </c>
      <c r="L43" s="86" t="b">
        <v>0</v>
      </c>
    </row>
    <row r="44" spans="1:12" ht="15">
      <c r="A44" s="86" t="s">
        <v>290</v>
      </c>
      <c r="B44" s="86" t="s">
        <v>289</v>
      </c>
      <c r="C44" s="86">
        <v>3</v>
      </c>
      <c r="D44" s="121">
        <v>0.004347169928044827</v>
      </c>
      <c r="E44" s="121">
        <v>2.400825696909526</v>
      </c>
      <c r="F44" s="86" t="s">
        <v>1874</v>
      </c>
      <c r="G44" s="86" t="b">
        <v>0</v>
      </c>
      <c r="H44" s="86" t="b">
        <v>0</v>
      </c>
      <c r="I44" s="86" t="b">
        <v>0</v>
      </c>
      <c r="J44" s="86" t="b">
        <v>0</v>
      </c>
      <c r="K44" s="86" t="b">
        <v>0</v>
      </c>
      <c r="L44" s="86" t="b">
        <v>0</v>
      </c>
    </row>
    <row r="45" spans="1:12" ht="15">
      <c r="A45" s="86" t="s">
        <v>289</v>
      </c>
      <c r="B45" s="86" t="s">
        <v>1785</v>
      </c>
      <c r="C45" s="86">
        <v>3</v>
      </c>
      <c r="D45" s="121">
        <v>0.004347169928044827</v>
      </c>
      <c r="E45" s="121">
        <v>2.400825696909526</v>
      </c>
      <c r="F45" s="86" t="s">
        <v>1874</v>
      </c>
      <c r="G45" s="86" t="b">
        <v>0</v>
      </c>
      <c r="H45" s="86" t="b">
        <v>0</v>
      </c>
      <c r="I45" s="86" t="b">
        <v>0</v>
      </c>
      <c r="J45" s="86" t="b">
        <v>0</v>
      </c>
      <c r="K45" s="86" t="b">
        <v>0</v>
      </c>
      <c r="L45" s="86" t="b">
        <v>0</v>
      </c>
    </row>
    <row r="46" spans="1:12" ht="15">
      <c r="A46" s="86" t="s">
        <v>1785</v>
      </c>
      <c r="B46" s="86" t="s">
        <v>288</v>
      </c>
      <c r="C46" s="86">
        <v>3</v>
      </c>
      <c r="D46" s="121">
        <v>0.004347169928044827</v>
      </c>
      <c r="E46" s="121">
        <v>2.400825696909526</v>
      </c>
      <c r="F46" s="86" t="s">
        <v>1874</v>
      </c>
      <c r="G46" s="86" t="b">
        <v>0</v>
      </c>
      <c r="H46" s="86" t="b">
        <v>0</v>
      </c>
      <c r="I46" s="86" t="b">
        <v>0</v>
      </c>
      <c r="J46" s="86" t="b">
        <v>0</v>
      </c>
      <c r="K46" s="86" t="b">
        <v>0</v>
      </c>
      <c r="L46" s="86" t="b">
        <v>0</v>
      </c>
    </row>
    <row r="47" spans="1:12" ht="15">
      <c r="A47" s="86" t="s">
        <v>288</v>
      </c>
      <c r="B47" s="86" t="s">
        <v>287</v>
      </c>
      <c r="C47" s="86">
        <v>3</v>
      </c>
      <c r="D47" s="121">
        <v>0.004347169928044827</v>
      </c>
      <c r="E47" s="121">
        <v>2.400825696909526</v>
      </c>
      <c r="F47" s="86" t="s">
        <v>1874</v>
      </c>
      <c r="G47" s="86" t="b">
        <v>0</v>
      </c>
      <c r="H47" s="86" t="b">
        <v>0</v>
      </c>
      <c r="I47" s="86" t="b">
        <v>0</v>
      </c>
      <c r="J47" s="86" t="b">
        <v>0</v>
      </c>
      <c r="K47" s="86" t="b">
        <v>0</v>
      </c>
      <c r="L47" s="86" t="b">
        <v>0</v>
      </c>
    </row>
    <row r="48" spans="1:12" ht="15">
      <c r="A48" s="86" t="s">
        <v>287</v>
      </c>
      <c r="B48" s="86" t="s">
        <v>1786</v>
      </c>
      <c r="C48" s="86">
        <v>3</v>
      </c>
      <c r="D48" s="121">
        <v>0.004347169928044827</v>
      </c>
      <c r="E48" s="121">
        <v>2.400825696909526</v>
      </c>
      <c r="F48" s="86" t="s">
        <v>1874</v>
      </c>
      <c r="G48" s="86" t="b">
        <v>0</v>
      </c>
      <c r="H48" s="86" t="b">
        <v>0</v>
      </c>
      <c r="I48" s="86" t="b">
        <v>0</v>
      </c>
      <c r="J48" s="86" t="b">
        <v>0</v>
      </c>
      <c r="K48" s="86" t="b">
        <v>0</v>
      </c>
      <c r="L48" s="86" t="b">
        <v>0</v>
      </c>
    </row>
    <row r="49" spans="1:12" ht="15">
      <c r="A49" s="86" t="s">
        <v>1786</v>
      </c>
      <c r="B49" s="86" t="s">
        <v>286</v>
      </c>
      <c r="C49" s="86">
        <v>3</v>
      </c>
      <c r="D49" s="121">
        <v>0.004347169928044827</v>
      </c>
      <c r="E49" s="121">
        <v>2.400825696909526</v>
      </c>
      <c r="F49" s="86" t="s">
        <v>1874</v>
      </c>
      <c r="G49" s="86" t="b">
        <v>0</v>
      </c>
      <c r="H49" s="86" t="b">
        <v>0</v>
      </c>
      <c r="I49" s="86" t="b">
        <v>0</v>
      </c>
      <c r="J49" s="86" t="b">
        <v>0</v>
      </c>
      <c r="K49" s="86" t="b">
        <v>0</v>
      </c>
      <c r="L49" s="86" t="b">
        <v>0</v>
      </c>
    </row>
    <row r="50" spans="1:12" ht="15">
      <c r="A50" s="86" t="s">
        <v>286</v>
      </c>
      <c r="B50" s="86" t="s">
        <v>285</v>
      </c>
      <c r="C50" s="86">
        <v>3</v>
      </c>
      <c r="D50" s="121">
        <v>0.004347169928044827</v>
      </c>
      <c r="E50" s="121">
        <v>2.400825696909526</v>
      </c>
      <c r="F50" s="86" t="s">
        <v>1874</v>
      </c>
      <c r="G50" s="86" t="b">
        <v>0</v>
      </c>
      <c r="H50" s="86" t="b">
        <v>0</v>
      </c>
      <c r="I50" s="86" t="b">
        <v>0</v>
      </c>
      <c r="J50" s="86" t="b">
        <v>0</v>
      </c>
      <c r="K50" s="86" t="b">
        <v>0</v>
      </c>
      <c r="L50" s="86" t="b">
        <v>0</v>
      </c>
    </row>
    <row r="51" spans="1:12" ht="15">
      <c r="A51" s="86" t="s">
        <v>285</v>
      </c>
      <c r="B51" s="86" t="s">
        <v>284</v>
      </c>
      <c r="C51" s="86">
        <v>3</v>
      </c>
      <c r="D51" s="121">
        <v>0.004347169928044827</v>
      </c>
      <c r="E51" s="121">
        <v>2.400825696909526</v>
      </c>
      <c r="F51" s="86" t="s">
        <v>1874</v>
      </c>
      <c r="G51" s="86" t="b">
        <v>0</v>
      </c>
      <c r="H51" s="86" t="b">
        <v>0</v>
      </c>
      <c r="I51" s="86" t="b">
        <v>0</v>
      </c>
      <c r="J51" s="86" t="b">
        <v>0</v>
      </c>
      <c r="K51" s="86" t="b">
        <v>0</v>
      </c>
      <c r="L51" s="86" t="b">
        <v>0</v>
      </c>
    </row>
    <row r="52" spans="1:12" ht="15">
      <c r="A52" s="86" t="s">
        <v>284</v>
      </c>
      <c r="B52" s="86" t="s">
        <v>283</v>
      </c>
      <c r="C52" s="86">
        <v>3</v>
      </c>
      <c r="D52" s="121">
        <v>0.004347169928044827</v>
      </c>
      <c r="E52" s="121">
        <v>2.400825696909526</v>
      </c>
      <c r="F52" s="86" t="s">
        <v>1874</v>
      </c>
      <c r="G52" s="86" t="b">
        <v>0</v>
      </c>
      <c r="H52" s="86" t="b">
        <v>0</v>
      </c>
      <c r="I52" s="86" t="b">
        <v>0</v>
      </c>
      <c r="J52" s="86" t="b">
        <v>0</v>
      </c>
      <c r="K52" s="86" t="b">
        <v>0</v>
      </c>
      <c r="L52" s="86" t="b">
        <v>0</v>
      </c>
    </row>
    <row r="53" spans="1:12" ht="15">
      <c r="A53" s="86" t="s">
        <v>283</v>
      </c>
      <c r="B53" s="86" t="s">
        <v>282</v>
      </c>
      <c r="C53" s="86">
        <v>3</v>
      </c>
      <c r="D53" s="121">
        <v>0.004347169928044827</v>
      </c>
      <c r="E53" s="121">
        <v>2.400825696909526</v>
      </c>
      <c r="F53" s="86" t="s">
        <v>1874</v>
      </c>
      <c r="G53" s="86" t="b">
        <v>0</v>
      </c>
      <c r="H53" s="86" t="b">
        <v>0</v>
      </c>
      <c r="I53" s="86" t="b">
        <v>0</v>
      </c>
      <c r="J53" s="86" t="b">
        <v>0</v>
      </c>
      <c r="K53" s="86" t="b">
        <v>0</v>
      </c>
      <c r="L53" s="86" t="b">
        <v>0</v>
      </c>
    </row>
    <row r="54" spans="1:12" ht="15">
      <c r="A54" s="86" t="s">
        <v>282</v>
      </c>
      <c r="B54" s="86" t="s">
        <v>281</v>
      </c>
      <c r="C54" s="86">
        <v>3</v>
      </c>
      <c r="D54" s="121">
        <v>0.004347169928044827</v>
      </c>
      <c r="E54" s="121">
        <v>2.400825696909526</v>
      </c>
      <c r="F54" s="86" t="s">
        <v>1874</v>
      </c>
      <c r="G54" s="86" t="b">
        <v>0</v>
      </c>
      <c r="H54" s="86" t="b">
        <v>0</v>
      </c>
      <c r="I54" s="86" t="b">
        <v>0</v>
      </c>
      <c r="J54" s="86" t="b">
        <v>0</v>
      </c>
      <c r="K54" s="86" t="b">
        <v>0</v>
      </c>
      <c r="L54" s="86" t="b">
        <v>0</v>
      </c>
    </row>
    <row r="55" spans="1:12" ht="15">
      <c r="A55" s="86" t="s">
        <v>281</v>
      </c>
      <c r="B55" s="86" t="s">
        <v>280</v>
      </c>
      <c r="C55" s="86">
        <v>3</v>
      </c>
      <c r="D55" s="121">
        <v>0.004347169928044827</v>
      </c>
      <c r="E55" s="121">
        <v>2.400825696909526</v>
      </c>
      <c r="F55" s="86" t="s">
        <v>1874</v>
      </c>
      <c r="G55" s="86" t="b">
        <v>0</v>
      </c>
      <c r="H55" s="86" t="b">
        <v>0</v>
      </c>
      <c r="I55" s="86" t="b">
        <v>0</v>
      </c>
      <c r="J55" s="86" t="b">
        <v>0</v>
      </c>
      <c r="K55" s="86" t="b">
        <v>0</v>
      </c>
      <c r="L55" s="86" t="b">
        <v>0</v>
      </c>
    </row>
    <row r="56" spans="1:12" ht="15">
      <c r="A56" s="86" t="s">
        <v>280</v>
      </c>
      <c r="B56" s="86" t="s">
        <v>279</v>
      </c>
      <c r="C56" s="86">
        <v>3</v>
      </c>
      <c r="D56" s="121">
        <v>0.004347169928044827</v>
      </c>
      <c r="E56" s="121">
        <v>2.400825696909526</v>
      </c>
      <c r="F56" s="86" t="s">
        <v>1874</v>
      </c>
      <c r="G56" s="86" t="b">
        <v>0</v>
      </c>
      <c r="H56" s="86" t="b">
        <v>0</v>
      </c>
      <c r="I56" s="86" t="b">
        <v>0</v>
      </c>
      <c r="J56" s="86" t="b">
        <v>0</v>
      </c>
      <c r="K56" s="86" t="b">
        <v>0</v>
      </c>
      <c r="L56" s="86" t="b">
        <v>0</v>
      </c>
    </row>
    <row r="57" spans="1:12" ht="15">
      <c r="A57" s="86" t="s">
        <v>279</v>
      </c>
      <c r="B57" s="86" t="s">
        <v>278</v>
      </c>
      <c r="C57" s="86">
        <v>3</v>
      </c>
      <c r="D57" s="121">
        <v>0.004347169928044827</v>
      </c>
      <c r="E57" s="121">
        <v>2.400825696909526</v>
      </c>
      <c r="F57" s="86" t="s">
        <v>1874</v>
      </c>
      <c r="G57" s="86" t="b">
        <v>0</v>
      </c>
      <c r="H57" s="86" t="b">
        <v>0</v>
      </c>
      <c r="I57" s="86" t="b">
        <v>0</v>
      </c>
      <c r="J57" s="86" t="b">
        <v>0</v>
      </c>
      <c r="K57" s="86" t="b">
        <v>0</v>
      </c>
      <c r="L57" s="86" t="b">
        <v>0</v>
      </c>
    </row>
    <row r="58" spans="1:12" ht="15">
      <c r="A58" s="86" t="s">
        <v>278</v>
      </c>
      <c r="B58" s="86" t="s">
        <v>277</v>
      </c>
      <c r="C58" s="86">
        <v>3</v>
      </c>
      <c r="D58" s="121">
        <v>0.004347169928044827</v>
      </c>
      <c r="E58" s="121">
        <v>2.400825696909526</v>
      </c>
      <c r="F58" s="86" t="s">
        <v>1874</v>
      </c>
      <c r="G58" s="86" t="b">
        <v>0</v>
      </c>
      <c r="H58" s="86" t="b">
        <v>0</v>
      </c>
      <c r="I58" s="86" t="b">
        <v>0</v>
      </c>
      <c r="J58" s="86" t="b">
        <v>0</v>
      </c>
      <c r="K58" s="86" t="b">
        <v>0</v>
      </c>
      <c r="L58" s="86" t="b">
        <v>0</v>
      </c>
    </row>
    <row r="59" spans="1:12" ht="15">
      <c r="A59" s="86" t="s">
        <v>277</v>
      </c>
      <c r="B59" s="86" t="s">
        <v>276</v>
      </c>
      <c r="C59" s="86">
        <v>3</v>
      </c>
      <c r="D59" s="121">
        <v>0.004347169928044827</v>
      </c>
      <c r="E59" s="121">
        <v>2.400825696909526</v>
      </c>
      <c r="F59" s="86" t="s">
        <v>1874</v>
      </c>
      <c r="G59" s="86" t="b">
        <v>0</v>
      </c>
      <c r="H59" s="86" t="b">
        <v>0</v>
      </c>
      <c r="I59" s="86" t="b">
        <v>0</v>
      </c>
      <c r="J59" s="86" t="b">
        <v>0</v>
      </c>
      <c r="K59" s="86" t="b">
        <v>0</v>
      </c>
      <c r="L59" s="86" t="b">
        <v>0</v>
      </c>
    </row>
    <row r="60" spans="1:12" ht="15">
      <c r="A60" s="86" t="s">
        <v>276</v>
      </c>
      <c r="B60" s="86" t="s">
        <v>275</v>
      </c>
      <c r="C60" s="86">
        <v>3</v>
      </c>
      <c r="D60" s="121">
        <v>0.004347169928044827</v>
      </c>
      <c r="E60" s="121">
        <v>2.400825696909526</v>
      </c>
      <c r="F60" s="86" t="s">
        <v>1874</v>
      </c>
      <c r="G60" s="86" t="b">
        <v>0</v>
      </c>
      <c r="H60" s="86" t="b">
        <v>0</v>
      </c>
      <c r="I60" s="86" t="b">
        <v>0</v>
      </c>
      <c r="J60" s="86" t="b">
        <v>0</v>
      </c>
      <c r="K60" s="86" t="b">
        <v>0</v>
      </c>
      <c r="L60" s="86" t="b">
        <v>0</v>
      </c>
    </row>
    <row r="61" spans="1:12" ht="15">
      <c r="A61" s="86" t="s">
        <v>275</v>
      </c>
      <c r="B61" s="86" t="s">
        <v>1787</v>
      </c>
      <c r="C61" s="86">
        <v>3</v>
      </c>
      <c r="D61" s="121">
        <v>0.004347169928044827</v>
      </c>
      <c r="E61" s="121">
        <v>2.400825696909526</v>
      </c>
      <c r="F61" s="86" t="s">
        <v>1874</v>
      </c>
      <c r="G61" s="86" t="b">
        <v>0</v>
      </c>
      <c r="H61" s="86" t="b">
        <v>0</v>
      </c>
      <c r="I61" s="86" t="b">
        <v>0</v>
      </c>
      <c r="J61" s="86" t="b">
        <v>0</v>
      </c>
      <c r="K61" s="86" t="b">
        <v>0</v>
      </c>
      <c r="L61" s="86" t="b">
        <v>0</v>
      </c>
    </row>
    <row r="62" spans="1:12" ht="15">
      <c r="A62" s="86" t="s">
        <v>1787</v>
      </c>
      <c r="B62" s="86" t="s">
        <v>274</v>
      </c>
      <c r="C62" s="86">
        <v>3</v>
      </c>
      <c r="D62" s="121">
        <v>0.004347169928044827</v>
      </c>
      <c r="E62" s="121">
        <v>2.400825696909526</v>
      </c>
      <c r="F62" s="86" t="s">
        <v>1874</v>
      </c>
      <c r="G62" s="86" t="b">
        <v>0</v>
      </c>
      <c r="H62" s="86" t="b">
        <v>0</v>
      </c>
      <c r="I62" s="86" t="b">
        <v>0</v>
      </c>
      <c r="J62" s="86" t="b">
        <v>0</v>
      </c>
      <c r="K62" s="86" t="b">
        <v>0</v>
      </c>
      <c r="L62" s="86" t="b">
        <v>0</v>
      </c>
    </row>
    <row r="63" spans="1:12" ht="15">
      <c r="A63" s="86" t="s">
        <v>274</v>
      </c>
      <c r="B63" s="86" t="s">
        <v>273</v>
      </c>
      <c r="C63" s="86">
        <v>3</v>
      </c>
      <c r="D63" s="121">
        <v>0.004347169928044827</v>
      </c>
      <c r="E63" s="121">
        <v>2.400825696909526</v>
      </c>
      <c r="F63" s="86" t="s">
        <v>1874</v>
      </c>
      <c r="G63" s="86" t="b">
        <v>0</v>
      </c>
      <c r="H63" s="86" t="b">
        <v>0</v>
      </c>
      <c r="I63" s="86" t="b">
        <v>0</v>
      </c>
      <c r="J63" s="86" t="b">
        <v>0</v>
      </c>
      <c r="K63" s="86" t="b">
        <v>0</v>
      </c>
      <c r="L63" s="86" t="b">
        <v>0</v>
      </c>
    </row>
    <row r="64" spans="1:12" ht="15">
      <c r="A64" s="86" t="s">
        <v>273</v>
      </c>
      <c r="B64" s="86" t="s">
        <v>272</v>
      </c>
      <c r="C64" s="86">
        <v>3</v>
      </c>
      <c r="D64" s="121">
        <v>0.004347169928044827</v>
      </c>
      <c r="E64" s="121">
        <v>2.400825696909526</v>
      </c>
      <c r="F64" s="86" t="s">
        <v>1874</v>
      </c>
      <c r="G64" s="86" t="b">
        <v>0</v>
      </c>
      <c r="H64" s="86" t="b">
        <v>0</v>
      </c>
      <c r="I64" s="86" t="b">
        <v>0</v>
      </c>
      <c r="J64" s="86" t="b">
        <v>0</v>
      </c>
      <c r="K64" s="86" t="b">
        <v>0</v>
      </c>
      <c r="L64" s="86" t="b">
        <v>0</v>
      </c>
    </row>
    <row r="65" spans="1:12" ht="15">
      <c r="A65" s="86" t="s">
        <v>272</v>
      </c>
      <c r="B65" s="86" t="s">
        <v>271</v>
      </c>
      <c r="C65" s="86">
        <v>3</v>
      </c>
      <c r="D65" s="121">
        <v>0.004347169928044827</v>
      </c>
      <c r="E65" s="121">
        <v>2.400825696909526</v>
      </c>
      <c r="F65" s="86" t="s">
        <v>1874</v>
      </c>
      <c r="G65" s="86" t="b">
        <v>0</v>
      </c>
      <c r="H65" s="86" t="b">
        <v>0</v>
      </c>
      <c r="I65" s="86" t="b">
        <v>0</v>
      </c>
      <c r="J65" s="86" t="b">
        <v>0</v>
      </c>
      <c r="K65" s="86" t="b">
        <v>0</v>
      </c>
      <c r="L65" s="86" t="b">
        <v>0</v>
      </c>
    </row>
    <row r="66" spans="1:12" ht="15">
      <c r="A66" s="86" t="s">
        <v>271</v>
      </c>
      <c r="B66" s="86" t="s">
        <v>270</v>
      </c>
      <c r="C66" s="86">
        <v>3</v>
      </c>
      <c r="D66" s="121">
        <v>0.004347169928044827</v>
      </c>
      <c r="E66" s="121">
        <v>2.400825696909526</v>
      </c>
      <c r="F66" s="86" t="s">
        <v>1874</v>
      </c>
      <c r="G66" s="86" t="b">
        <v>0</v>
      </c>
      <c r="H66" s="86" t="b">
        <v>0</v>
      </c>
      <c r="I66" s="86" t="b">
        <v>0</v>
      </c>
      <c r="J66" s="86" t="b">
        <v>0</v>
      </c>
      <c r="K66" s="86" t="b">
        <v>0</v>
      </c>
      <c r="L66" s="86" t="b">
        <v>0</v>
      </c>
    </row>
    <row r="67" spans="1:12" ht="15">
      <c r="A67" s="86" t="s">
        <v>270</v>
      </c>
      <c r="B67" s="86" t="s">
        <v>269</v>
      </c>
      <c r="C67" s="86">
        <v>3</v>
      </c>
      <c r="D67" s="121">
        <v>0.004347169928044827</v>
      </c>
      <c r="E67" s="121">
        <v>2.400825696909526</v>
      </c>
      <c r="F67" s="86" t="s">
        <v>1874</v>
      </c>
      <c r="G67" s="86" t="b">
        <v>0</v>
      </c>
      <c r="H67" s="86" t="b">
        <v>0</v>
      </c>
      <c r="I67" s="86" t="b">
        <v>0</v>
      </c>
      <c r="J67" s="86" t="b">
        <v>0</v>
      </c>
      <c r="K67" s="86" t="b">
        <v>0</v>
      </c>
      <c r="L67" s="86" t="b">
        <v>0</v>
      </c>
    </row>
    <row r="68" spans="1:12" ht="15">
      <c r="A68" s="86" t="s">
        <v>269</v>
      </c>
      <c r="B68" s="86" t="s">
        <v>268</v>
      </c>
      <c r="C68" s="86">
        <v>3</v>
      </c>
      <c r="D68" s="121">
        <v>0.004347169928044827</v>
      </c>
      <c r="E68" s="121">
        <v>2.400825696909526</v>
      </c>
      <c r="F68" s="86" t="s">
        <v>1874</v>
      </c>
      <c r="G68" s="86" t="b">
        <v>0</v>
      </c>
      <c r="H68" s="86" t="b">
        <v>0</v>
      </c>
      <c r="I68" s="86" t="b">
        <v>0</v>
      </c>
      <c r="J68" s="86" t="b">
        <v>0</v>
      </c>
      <c r="K68" s="86" t="b">
        <v>0</v>
      </c>
      <c r="L68" s="86" t="b">
        <v>0</v>
      </c>
    </row>
    <row r="69" spans="1:12" ht="15">
      <c r="A69" s="86" t="s">
        <v>268</v>
      </c>
      <c r="B69" s="86" t="s">
        <v>267</v>
      </c>
      <c r="C69" s="86">
        <v>3</v>
      </c>
      <c r="D69" s="121">
        <v>0.004347169928044827</v>
      </c>
      <c r="E69" s="121">
        <v>2.400825696909526</v>
      </c>
      <c r="F69" s="86" t="s">
        <v>1874</v>
      </c>
      <c r="G69" s="86" t="b">
        <v>0</v>
      </c>
      <c r="H69" s="86" t="b">
        <v>0</v>
      </c>
      <c r="I69" s="86" t="b">
        <v>0</v>
      </c>
      <c r="J69" s="86" t="b">
        <v>0</v>
      </c>
      <c r="K69" s="86" t="b">
        <v>0</v>
      </c>
      <c r="L69" s="86" t="b">
        <v>0</v>
      </c>
    </row>
    <row r="70" spans="1:12" ht="15">
      <c r="A70" s="86" t="s">
        <v>267</v>
      </c>
      <c r="B70" s="86" t="s">
        <v>266</v>
      </c>
      <c r="C70" s="86">
        <v>3</v>
      </c>
      <c r="D70" s="121">
        <v>0.004347169928044827</v>
      </c>
      <c r="E70" s="121">
        <v>2.400825696909526</v>
      </c>
      <c r="F70" s="86" t="s">
        <v>1874</v>
      </c>
      <c r="G70" s="86" t="b">
        <v>0</v>
      </c>
      <c r="H70" s="86" t="b">
        <v>0</v>
      </c>
      <c r="I70" s="86" t="b">
        <v>0</v>
      </c>
      <c r="J70" s="86" t="b">
        <v>0</v>
      </c>
      <c r="K70" s="86" t="b">
        <v>0</v>
      </c>
      <c r="L70" s="86" t="b">
        <v>0</v>
      </c>
    </row>
    <row r="71" spans="1:12" ht="15">
      <c r="A71" s="86" t="s">
        <v>266</v>
      </c>
      <c r="B71" s="86" t="s">
        <v>265</v>
      </c>
      <c r="C71" s="86">
        <v>3</v>
      </c>
      <c r="D71" s="121">
        <v>0.004347169928044827</v>
      </c>
      <c r="E71" s="121">
        <v>2.400825696909526</v>
      </c>
      <c r="F71" s="86" t="s">
        <v>1874</v>
      </c>
      <c r="G71" s="86" t="b">
        <v>0</v>
      </c>
      <c r="H71" s="86" t="b">
        <v>0</v>
      </c>
      <c r="I71" s="86" t="b">
        <v>0</v>
      </c>
      <c r="J71" s="86" t="b">
        <v>0</v>
      </c>
      <c r="K71" s="86" t="b">
        <v>0</v>
      </c>
      <c r="L71" s="86" t="b">
        <v>0</v>
      </c>
    </row>
    <row r="72" spans="1:12" ht="15">
      <c r="A72" s="86" t="s">
        <v>265</v>
      </c>
      <c r="B72" s="86" t="s">
        <v>264</v>
      </c>
      <c r="C72" s="86">
        <v>3</v>
      </c>
      <c r="D72" s="121">
        <v>0.004347169928044827</v>
      </c>
      <c r="E72" s="121">
        <v>2.400825696909526</v>
      </c>
      <c r="F72" s="86" t="s">
        <v>1874</v>
      </c>
      <c r="G72" s="86" t="b">
        <v>0</v>
      </c>
      <c r="H72" s="86" t="b">
        <v>0</v>
      </c>
      <c r="I72" s="86" t="b">
        <v>0</v>
      </c>
      <c r="J72" s="86" t="b">
        <v>0</v>
      </c>
      <c r="K72" s="86" t="b">
        <v>0</v>
      </c>
      <c r="L72" s="86" t="b">
        <v>0</v>
      </c>
    </row>
    <row r="73" spans="1:12" ht="15">
      <c r="A73" s="86" t="s">
        <v>264</v>
      </c>
      <c r="B73" s="86" t="s">
        <v>263</v>
      </c>
      <c r="C73" s="86">
        <v>3</v>
      </c>
      <c r="D73" s="121">
        <v>0.004347169928044827</v>
      </c>
      <c r="E73" s="121">
        <v>2.400825696909526</v>
      </c>
      <c r="F73" s="86" t="s">
        <v>1874</v>
      </c>
      <c r="G73" s="86" t="b">
        <v>0</v>
      </c>
      <c r="H73" s="86" t="b">
        <v>0</v>
      </c>
      <c r="I73" s="86" t="b">
        <v>0</v>
      </c>
      <c r="J73" s="86" t="b">
        <v>0</v>
      </c>
      <c r="K73" s="86" t="b">
        <v>0</v>
      </c>
      <c r="L73" s="86" t="b">
        <v>0</v>
      </c>
    </row>
    <row r="74" spans="1:12" ht="15">
      <c r="A74" s="86" t="s">
        <v>263</v>
      </c>
      <c r="B74" s="86" t="s">
        <v>262</v>
      </c>
      <c r="C74" s="86">
        <v>3</v>
      </c>
      <c r="D74" s="121">
        <v>0.004347169928044827</v>
      </c>
      <c r="E74" s="121">
        <v>2.275886960301226</v>
      </c>
      <c r="F74" s="86" t="s">
        <v>1874</v>
      </c>
      <c r="G74" s="86" t="b">
        <v>0</v>
      </c>
      <c r="H74" s="86" t="b">
        <v>0</v>
      </c>
      <c r="I74" s="86" t="b">
        <v>0</v>
      </c>
      <c r="J74" s="86" t="b">
        <v>0</v>
      </c>
      <c r="K74" s="86" t="b">
        <v>0</v>
      </c>
      <c r="L74" s="86" t="b">
        <v>0</v>
      </c>
    </row>
    <row r="75" spans="1:12" ht="15">
      <c r="A75" s="86" t="s">
        <v>262</v>
      </c>
      <c r="B75" s="86" t="s">
        <v>261</v>
      </c>
      <c r="C75" s="86">
        <v>3</v>
      </c>
      <c r="D75" s="121">
        <v>0.004347169928044827</v>
      </c>
      <c r="E75" s="121">
        <v>2.275886960301226</v>
      </c>
      <c r="F75" s="86" t="s">
        <v>1874</v>
      </c>
      <c r="G75" s="86" t="b">
        <v>0</v>
      </c>
      <c r="H75" s="86" t="b">
        <v>0</v>
      </c>
      <c r="I75" s="86" t="b">
        <v>0</v>
      </c>
      <c r="J75" s="86" t="b">
        <v>0</v>
      </c>
      <c r="K75" s="86" t="b">
        <v>0</v>
      </c>
      <c r="L75" s="86" t="b">
        <v>0</v>
      </c>
    </row>
    <row r="76" spans="1:12" ht="15">
      <c r="A76" s="86" t="s">
        <v>261</v>
      </c>
      <c r="B76" s="86" t="s">
        <v>260</v>
      </c>
      <c r="C76" s="86">
        <v>3</v>
      </c>
      <c r="D76" s="121">
        <v>0.004347169928044827</v>
      </c>
      <c r="E76" s="121">
        <v>2.400825696909526</v>
      </c>
      <c r="F76" s="86" t="s">
        <v>1874</v>
      </c>
      <c r="G76" s="86" t="b">
        <v>0</v>
      </c>
      <c r="H76" s="86" t="b">
        <v>0</v>
      </c>
      <c r="I76" s="86" t="b">
        <v>0</v>
      </c>
      <c r="J76" s="86" t="b">
        <v>0</v>
      </c>
      <c r="K76" s="86" t="b">
        <v>0</v>
      </c>
      <c r="L76" s="86" t="b">
        <v>0</v>
      </c>
    </row>
    <row r="77" spans="1:12" ht="15">
      <c r="A77" s="86" t="s">
        <v>260</v>
      </c>
      <c r="B77" s="86" t="s">
        <v>259</v>
      </c>
      <c r="C77" s="86">
        <v>3</v>
      </c>
      <c r="D77" s="121">
        <v>0.004347169928044827</v>
      </c>
      <c r="E77" s="121">
        <v>2.400825696909526</v>
      </c>
      <c r="F77" s="86" t="s">
        <v>1874</v>
      </c>
      <c r="G77" s="86" t="b">
        <v>0</v>
      </c>
      <c r="H77" s="86" t="b">
        <v>0</v>
      </c>
      <c r="I77" s="86" t="b">
        <v>0</v>
      </c>
      <c r="J77" s="86" t="b">
        <v>0</v>
      </c>
      <c r="K77" s="86" t="b">
        <v>0</v>
      </c>
      <c r="L77" s="86" t="b">
        <v>0</v>
      </c>
    </row>
    <row r="78" spans="1:12" ht="15">
      <c r="A78" s="86" t="s">
        <v>259</v>
      </c>
      <c r="B78" s="86" t="s">
        <v>258</v>
      </c>
      <c r="C78" s="86">
        <v>3</v>
      </c>
      <c r="D78" s="121">
        <v>0.004347169928044827</v>
      </c>
      <c r="E78" s="121">
        <v>2.400825696909526</v>
      </c>
      <c r="F78" s="86" t="s">
        <v>1874</v>
      </c>
      <c r="G78" s="86" t="b">
        <v>0</v>
      </c>
      <c r="H78" s="86" t="b">
        <v>0</v>
      </c>
      <c r="I78" s="86" t="b">
        <v>0</v>
      </c>
      <c r="J78" s="86" t="b">
        <v>0</v>
      </c>
      <c r="K78" s="86" t="b">
        <v>0</v>
      </c>
      <c r="L78" s="86" t="b">
        <v>0</v>
      </c>
    </row>
    <row r="79" spans="1:12" ht="15">
      <c r="A79" s="86" t="s">
        <v>258</v>
      </c>
      <c r="B79" s="86" t="s">
        <v>257</v>
      </c>
      <c r="C79" s="86">
        <v>3</v>
      </c>
      <c r="D79" s="121">
        <v>0.004347169928044827</v>
      </c>
      <c r="E79" s="121">
        <v>2.400825696909526</v>
      </c>
      <c r="F79" s="86" t="s">
        <v>1874</v>
      </c>
      <c r="G79" s="86" t="b">
        <v>0</v>
      </c>
      <c r="H79" s="86" t="b">
        <v>0</v>
      </c>
      <c r="I79" s="86" t="b">
        <v>0</v>
      </c>
      <c r="J79" s="86" t="b">
        <v>0</v>
      </c>
      <c r="K79" s="86" t="b">
        <v>0</v>
      </c>
      <c r="L79" s="86" t="b">
        <v>0</v>
      </c>
    </row>
    <row r="80" spans="1:12" ht="15">
      <c r="A80" s="86" t="s">
        <v>257</v>
      </c>
      <c r="B80" s="86" t="s">
        <v>256</v>
      </c>
      <c r="C80" s="86">
        <v>3</v>
      </c>
      <c r="D80" s="121">
        <v>0.004347169928044827</v>
      </c>
      <c r="E80" s="121">
        <v>2.400825696909526</v>
      </c>
      <c r="F80" s="86" t="s">
        <v>1874</v>
      </c>
      <c r="G80" s="86" t="b">
        <v>0</v>
      </c>
      <c r="H80" s="86" t="b">
        <v>0</v>
      </c>
      <c r="I80" s="86" t="b">
        <v>0</v>
      </c>
      <c r="J80" s="86" t="b">
        <v>0</v>
      </c>
      <c r="K80" s="86" t="b">
        <v>0</v>
      </c>
      <c r="L80" s="86" t="b">
        <v>0</v>
      </c>
    </row>
    <row r="81" spans="1:12" ht="15">
      <c r="A81" s="86" t="s">
        <v>256</v>
      </c>
      <c r="B81" s="86" t="s">
        <v>255</v>
      </c>
      <c r="C81" s="86">
        <v>3</v>
      </c>
      <c r="D81" s="121">
        <v>0.004347169928044827</v>
      </c>
      <c r="E81" s="121">
        <v>2.400825696909526</v>
      </c>
      <c r="F81" s="86" t="s">
        <v>1874</v>
      </c>
      <c r="G81" s="86" t="b">
        <v>0</v>
      </c>
      <c r="H81" s="86" t="b">
        <v>0</v>
      </c>
      <c r="I81" s="86" t="b">
        <v>0</v>
      </c>
      <c r="J81" s="86" t="b">
        <v>0</v>
      </c>
      <c r="K81" s="86" t="b">
        <v>0</v>
      </c>
      <c r="L81" s="86" t="b">
        <v>0</v>
      </c>
    </row>
    <row r="82" spans="1:12" ht="15">
      <c r="A82" s="86" t="s">
        <v>255</v>
      </c>
      <c r="B82" s="86" t="s">
        <v>1788</v>
      </c>
      <c r="C82" s="86">
        <v>3</v>
      </c>
      <c r="D82" s="121">
        <v>0.004347169928044827</v>
      </c>
      <c r="E82" s="121">
        <v>2.400825696909526</v>
      </c>
      <c r="F82" s="86" t="s">
        <v>1874</v>
      </c>
      <c r="G82" s="86" t="b">
        <v>0</v>
      </c>
      <c r="H82" s="86" t="b">
        <v>0</v>
      </c>
      <c r="I82" s="86" t="b">
        <v>0</v>
      </c>
      <c r="J82" s="86" t="b">
        <v>0</v>
      </c>
      <c r="K82" s="86" t="b">
        <v>0</v>
      </c>
      <c r="L82" s="86" t="b">
        <v>0</v>
      </c>
    </row>
    <row r="83" spans="1:12" ht="15">
      <c r="A83" s="86" t="s">
        <v>1788</v>
      </c>
      <c r="B83" s="86" t="s">
        <v>1789</v>
      </c>
      <c r="C83" s="86">
        <v>3</v>
      </c>
      <c r="D83" s="121">
        <v>0.004347169928044827</v>
      </c>
      <c r="E83" s="121">
        <v>2.400825696909526</v>
      </c>
      <c r="F83" s="86" t="s">
        <v>1874</v>
      </c>
      <c r="G83" s="86" t="b">
        <v>0</v>
      </c>
      <c r="H83" s="86" t="b">
        <v>0</v>
      </c>
      <c r="I83" s="86" t="b">
        <v>0</v>
      </c>
      <c r="J83" s="86" t="b">
        <v>0</v>
      </c>
      <c r="K83" s="86" t="b">
        <v>0</v>
      </c>
      <c r="L83" s="86" t="b">
        <v>0</v>
      </c>
    </row>
    <row r="84" spans="1:12" ht="15">
      <c r="A84" s="86" t="s">
        <v>1789</v>
      </c>
      <c r="B84" s="86" t="s">
        <v>1790</v>
      </c>
      <c r="C84" s="86">
        <v>3</v>
      </c>
      <c r="D84" s="121">
        <v>0.004347169928044827</v>
      </c>
      <c r="E84" s="121">
        <v>2.400825696909526</v>
      </c>
      <c r="F84" s="86" t="s">
        <v>1874</v>
      </c>
      <c r="G84" s="86" t="b">
        <v>0</v>
      </c>
      <c r="H84" s="86" t="b">
        <v>0</v>
      </c>
      <c r="I84" s="86" t="b">
        <v>0</v>
      </c>
      <c r="J84" s="86" t="b">
        <v>0</v>
      </c>
      <c r="K84" s="86" t="b">
        <v>0</v>
      </c>
      <c r="L84" s="86" t="b">
        <v>0</v>
      </c>
    </row>
    <row r="85" spans="1:12" ht="15">
      <c r="A85" s="86" t="s">
        <v>1790</v>
      </c>
      <c r="B85" s="86" t="s">
        <v>1791</v>
      </c>
      <c r="C85" s="86">
        <v>3</v>
      </c>
      <c r="D85" s="121">
        <v>0.004347169928044827</v>
      </c>
      <c r="E85" s="121">
        <v>2.400825696909526</v>
      </c>
      <c r="F85" s="86" t="s">
        <v>1874</v>
      </c>
      <c r="G85" s="86" t="b">
        <v>0</v>
      </c>
      <c r="H85" s="86" t="b">
        <v>0</v>
      </c>
      <c r="I85" s="86" t="b">
        <v>0</v>
      </c>
      <c r="J85" s="86" t="b">
        <v>1</v>
      </c>
      <c r="K85" s="86" t="b">
        <v>0</v>
      </c>
      <c r="L85" s="86" t="b">
        <v>0</v>
      </c>
    </row>
    <row r="86" spans="1:12" ht="15">
      <c r="A86" s="86" t="s">
        <v>1791</v>
      </c>
      <c r="B86" s="86" t="s">
        <v>1792</v>
      </c>
      <c r="C86" s="86">
        <v>3</v>
      </c>
      <c r="D86" s="121">
        <v>0.004347169928044827</v>
      </c>
      <c r="E86" s="121">
        <v>2.400825696909526</v>
      </c>
      <c r="F86" s="86" t="s">
        <v>1874</v>
      </c>
      <c r="G86" s="86" t="b">
        <v>1</v>
      </c>
      <c r="H86" s="86" t="b">
        <v>0</v>
      </c>
      <c r="I86" s="86" t="b">
        <v>0</v>
      </c>
      <c r="J86" s="86" t="b">
        <v>0</v>
      </c>
      <c r="K86" s="86" t="b">
        <v>0</v>
      </c>
      <c r="L86" s="86" t="b">
        <v>0</v>
      </c>
    </row>
    <row r="87" spans="1:12" ht="15">
      <c r="A87" s="86" t="s">
        <v>1792</v>
      </c>
      <c r="B87" s="86" t="s">
        <v>1793</v>
      </c>
      <c r="C87" s="86">
        <v>3</v>
      </c>
      <c r="D87" s="121">
        <v>0.004347169928044827</v>
      </c>
      <c r="E87" s="121">
        <v>2.400825696909526</v>
      </c>
      <c r="F87" s="86" t="s">
        <v>1874</v>
      </c>
      <c r="G87" s="86" t="b">
        <v>0</v>
      </c>
      <c r="H87" s="86" t="b">
        <v>0</v>
      </c>
      <c r="I87" s="86" t="b">
        <v>0</v>
      </c>
      <c r="J87" s="86" t="b">
        <v>0</v>
      </c>
      <c r="K87" s="86" t="b">
        <v>0</v>
      </c>
      <c r="L87" s="86" t="b">
        <v>0</v>
      </c>
    </row>
    <row r="88" spans="1:12" ht="15">
      <c r="A88" s="86" t="s">
        <v>1793</v>
      </c>
      <c r="B88" s="86" t="s">
        <v>1794</v>
      </c>
      <c r="C88" s="86">
        <v>3</v>
      </c>
      <c r="D88" s="121">
        <v>0.004347169928044827</v>
      </c>
      <c r="E88" s="121">
        <v>2.400825696909526</v>
      </c>
      <c r="F88" s="86" t="s">
        <v>1874</v>
      </c>
      <c r="G88" s="86" t="b">
        <v>0</v>
      </c>
      <c r="H88" s="86" t="b">
        <v>0</v>
      </c>
      <c r="I88" s="86" t="b">
        <v>0</v>
      </c>
      <c r="J88" s="86" t="b">
        <v>0</v>
      </c>
      <c r="K88" s="86" t="b">
        <v>0</v>
      </c>
      <c r="L88" s="86" t="b">
        <v>0</v>
      </c>
    </row>
    <row r="89" spans="1:12" ht="15">
      <c r="A89" s="86" t="s">
        <v>1794</v>
      </c>
      <c r="B89" s="86" t="s">
        <v>1795</v>
      </c>
      <c r="C89" s="86">
        <v>3</v>
      </c>
      <c r="D89" s="121">
        <v>0.004347169928044827</v>
      </c>
      <c r="E89" s="121">
        <v>2.400825696909526</v>
      </c>
      <c r="F89" s="86" t="s">
        <v>1874</v>
      </c>
      <c r="G89" s="86" t="b">
        <v>0</v>
      </c>
      <c r="H89" s="86" t="b">
        <v>0</v>
      </c>
      <c r="I89" s="86" t="b">
        <v>0</v>
      </c>
      <c r="J89" s="86" t="b">
        <v>0</v>
      </c>
      <c r="K89" s="86" t="b">
        <v>0</v>
      </c>
      <c r="L89" s="86" t="b">
        <v>0</v>
      </c>
    </row>
    <row r="90" spans="1:12" ht="15">
      <c r="A90" s="86" t="s">
        <v>1795</v>
      </c>
      <c r="B90" s="86" t="s">
        <v>1796</v>
      </c>
      <c r="C90" s="86">
        <v>3</v>
      </c>
      <c r="D90" s="121">
        <v>0.004347169928044827</v>
      </c>
      <c r="E90" s="121">
        <v>2.400825696909526</v>
      </c>
      <c r="F90" s="86" t="s">
        <v>1874</v>
      </c>
      <c r="G90" s="86" t="b">
        <v>0</v>
      </c>
      <c r="H90" s="86" t="b">
        <v>0</v>
      </c>
      <c r="I90" s="86" t="b">
        <v>0</v>
      </c>
      <c r="J90" s="86" t="b">
        <v>1</v>
      </c>
      <c r="K90" s="86" t="b">
        <v>0</v>
      </c>
      <c r="L90" s="86" t="b">
        <v>0</v>
      </c>
    </row>
    <row r="91" spans="1:12" ht="15">
      <c r="A91" s="86" t="s">
        <v>1796</v>
      </c>
      <c r="B91" s="86" t="s">
        <v>1771</v>
      </c>
      <c r="C91" s="86">
        <v>3</v>
      </c>
      <c r="D91" s="121">
        <v>0.004347169928044827</v>
      </c>
      <c r="E91" s="121">
        <v>2.275886960301226</v>
      </c>
      <c r="F91" s="86" t="s">
        <v>1874</v>
      </c>
      <c r="G91" s="86" t="b">
        <v>1</v>
      </c>
      <c r="H91" s="86" t="b">
        <v>0</v>
      </c>
      <c r="I91" s="86" t="b">
        <v>0</v>
      </c>
      <c r="J91" s="86" t="b">
        <v>0</v>
      </c>
      <c r="K91" s="86" t="b">
        <v>0</v>
      </c>
      <c r="L91" s="86" t="b">
        <v>0</v>
      </c>
    </row>
    <row r="92" spans="1:12" ht="15">
      <c r="A92" s="86" t="s">
        <v>1768</v>
      </c>
      <c r="B92" s="86" t="s">
        <v>1529</v>
      </c>
      <c r="C92" s="86">
        <v>3</v>
      </c>
      <c r="D92" s="121">
        <v>0.004347169928044827</v>
      </c>
      <c r="E92" s="121">
        <v>1.1789769472931695</v>
      </c>
      <c r="F92" s="86" t="s">
        <v>1874</v>
      </c>
      <c r="G92" s="86" t="b">
        <v>0</v>
      </c>
      <c r="H92" s="86" t="b">
        <v>0</v>
      </c>
      <c r="I92" s="86" t="b">
        <v>0</v>
      </c>
      <c r="J92" s="86" t="b">
        <v>0</v>
      </c>
      <c r="K92" s="86" t="b">
        <v>0</v>
      </c>
      <c r="L92" s="86" t="b">
        <v>0</v>
      </c>
    </row>
    <row r="93" spans="1:12" ht="15">
      <c r="A93" s="86" t="s">
        <v>1797</v>
      </c>
      <c r="B93" s="86" t="s">
        <v>1798</v>
      </c>
      <c r="C93" s="86">
        <v>3</v>
      </c>
      <c r="D93" s="121">
        <v>0.004347169928044827</v>
      </c>
      <c r="E93" s="121">
        <v>2.400825696909526</v>
      </c>
      <c r="F93" s="86" t="s">
        <v>1874</v>
      </c>
      <c r="G93" s="86" t="b">
        <v>0</v>
      </c>
      <c r="H93" s="86" t="b">
        <v>0</v>
      </c>
      <c r="I93" s="86" t="b">
        <v>0</v>
      </c>
      <c r="J93" s="86" t="b">
        <v>0</v>
      </c>
      <c r="K93" s="86" t="b">
        <v>0</v>
      </c>
      <c r="L93" s="86" t="b">
        <v>0</v>
      </c>
    </row>
    <row r="94" spans="1:12" ht="15">
      <c r="A94" s="86" t="s">
        <v>1798</v>
      </c>
      <c r="B94" s="86" t="s">
        <v>1641</v>
      </c>
      <c r="C94" s="86">
        <v>3</v>
      </c>
      <c r="D94" s="121">
        <v>0.004347169928044827</v>
      </c>
      <c r="E94" s="121">
        <v>2.400825696909526</v>
      </c>
      <c r="F94" s="86" t="s">
        <v>1874</v>
      </c>
      <c r="G94" s="86" t="b">
        <v>0</v>
      </c>
      <c r="H94" s="86" t="b">
        <v>0</v>
      </c>
      <c r="I94" s="86" t="b">
        <v>0</v>
      </c>
      <c r="J94" s="86" t="b">
        <v>0</v>
      </c>
      <c r="K94" s="86" t="b">
        <v>0</v>
      </c>
      <c r="L94" s="86" t="b">
        <v>0</v>
      </c>
    </row>
    <row r="95" spans="1:12" ht="15">
      <c r="A95" s="86" t="s">
        <v>322</v>
      </c>
      <c r="B95" s="86" t="s">
        <v>321</v>
      </c>
      <c r="C95" s="86">
        <v>2</v>
      </c>
      <c r="D95" s="121">
        <v>0.0033394447616932462</v>
      </c>
      <c r="E95" s="121">
        <v>2.576916955965207</v>
      </c>
      <c r="F95" s="86" t="s">
        <v>1874</v>
      </c>
      <c r="G95" s="86" t="b">
        <v>0</v>
      </c>
      <c r="H95" s="86" t="b">
        <v>0</v>
      </c>
      <c r="I95" s="86" t="b">
        <v>0</v>
      </c>
      <c r="J95" s="86" t="b">
        <v>0</v>
      </c>
      <c r="K95" s="86" t="b">
        <v>0</v>
      </c>
      <c r="L95" s="86" t="b">
        <v>0</v>
      </c>
    </row>
    <row r="96" spans="1:12" ht="15">
      <c r="A96" s="86" t="s">
        <v>321</v>
      </c>
      <c r="B96" s="86" t="s">
        <v>1554</v>
      </c>
      <c r="C96" s="86">
        <v>2</v>
      </c>
      <c r="D96" s="121">
        <v>0.0033394447616932462</v>
      </c>
      <c r="E96" s="121">
        <v>2.576916955965207</v>
      </c>
      <c r="F96" s="86" t="s">
        <v>1874</v>
      </c>
      <c r="G96" s="86" t="b">
        <v>0</v>
      </c>
      <c r="H96" s="86" t="b">
        <v>0</v>
      </c>
      <c r="I96" s="86" t="b">
        <v>0</v>
      </c>
      <c r="J96" s="86" t="b">
        <v>0</v>
      </c>
      <c r="K96" s="86" t="b">
        <v>0</v>
      </c>
      <c r="L96" s="86" t="b">
        <v>0</v>
      </c>
    </row>
    <row r="97" spans="1:12" ht="15">
      <c r="A97" s="86" t="s">
        <v>1554</v>
      </c>
      <c r="B97" s="86" t="s">
        <v>1555</v>
      </c>
      <c r="C97" s="86">
        <v>2</v>
      </c>
      <c r="D97" s="121">
        <v>0.0033394447616932462</v>
      </c>
      <c r="E97" s="121">
        <v>2.576916955965207</v>
      </c>
      <c r="F97" s="86" t="s">
        <v>1874</v>
      </c>
      <c r="G97" s="86" t="b">
        <v>0</v>
      </c>
      <c r="H97" s="86" t="b">
        <v>0</v>
      </c>
      <c r="I97" s="86" t="b">
        <v>0</v>
      </c>
      <c r="J97" s="86" t="b">
        <v>0</v>
      </c>
      <c r="K97" s="86" t="b">
        <v>0</v>
      </c>
      <c r="L97" s="86" t="b">
        <v>0</v>
      </c>
    </row>
    <row r="98" spans="1:12" ht="15">
      <c r="A98" s="86" t="s">
        <v>1555</v>
      </c>
      <c r="B98" s="86" t="s">
        <v>1556</v>
      </c>
      <c r="C98" s="86">
        <v>2</v>
      </c>
      <c r="D98" s="121">
        <v>0.0033394447616932462</v>
      </c>
      <c r="E98" s="121">
        <v>2.576916955965207</v>
      </c>
      <c r="F98" s="86" t="s">
        <v>1874</v>
      </c>
      <c r="G98" s="86" t="b">
        <v>0</v>
      </c>
      <c r="H98" s="86" t="b">
        <v>0</v>
      </c>
      <c r="I98" s="86" t="b">
        <v>0</v>
      </c>
      <c r="J98" s="86" t="b">
        <v>0</v>
      </c>
      <c r="K98" s="86" t="b">
        <v>0</v>
      </c>
      <c r="L98" s="86" t="b">
        <v>0</v>
      </c>
    </row>
    <row r="99" spans="1:12" ht="15">
      <c r="A99" s="86" t="s">
        <v>1556</v>
      </c>
      <c r="B99" s="86" t="s">
        <v>1532</v>
      </c>
      <c r="C99" s="86">
        <v>2</v>
      </c>
      <c r="D99" s="121">
        <v>0.0033394447616932462</v>
      </c>
      <c r="E99" s="121">
        <v>2.0997957012455446</v>
      </c>
      <c r="F99" s="86" t="s">
        <v>1874</v>
      </c>
      <c r="G99" s="86" t="b">
        <v>0</v>
      </c>
      <c r="H99" s="86" t="b">
        <v>0</v>
      </c>
      <c r="I99" s="86" t="b">
        <v>0</v>
      </c>
      <c r="J99" s="86" t="b">
        <v>0</v>
      </c>
      <c r="K99" s="86" t="b">
        <v>0</v>
      </c>
      <c r="L99" s="86" t="b">
        <v>0</v>
      </c>
    </row>
    <row r="100" spans="1:12" ht="15">
      <c r="A100" s="86" t="s">
        <v>1532</v>
      </c>
      <c r="B100" s="86" t="s">
        <v>1551</v>
      </c>
      <c r="C100" s="86">
        <v>2</v>
      </c>
      <c r="D100" s="121">
        <v>0.0033394447616932462</v>
      </c>
      <c r="E100" s="121">
        <v>1.7987657055815633</v>
      </c>
      <c r="F100" s="86" t="s">
        <v>1874</v>
      </c>
      <c r="G100" s="86" t="b">
        <v>0</v>
      </c>
      <c r="H100" s="86" t="b">
        <v>0</v>
      </c>
      <c r="I100" s="86" t="b">
        <v>0</v>
      </c>
      <c r="J100" s="86" t="b">
        <v>0</v>
      </c>
      <c r="K100" s="86" t="b">
        <v>0</v>
      </c>
      <c r="L100" s="86" t="b">
        <v>0</v>
      </c>
    </row>
    <row r="101" spans="1:12" ht="15">
      <c r="A101" s="86" t="s">
        <v>1551</v>
      </c>
      <c r="B101" s="86" t="s">
        <v>1557</v>
      </c>
      <c r="C101" s="86">
        <v>2</v>
      </c>
      <c r="D101" s="121">
        <v>0.0033394447616932462</v>
      </c>
      <c r="E101" s="121">
        <v>2.275886960301226</v>
      </c>
      <c r="F101" s="86" t="s">
        <v>1874</v>
      </c>
      <c r="G101" s="86" t="b">
        <v>0</v>
      </c>
      <c r="H101" s="86" t="b">
        <v>0</v>
      </c>
      <c r="I101" s="86" t="b">
        <v>0</v>
      </c>
      <c r="J101" s="86" t="b">
        <v>0</v>
      </c>
      <c r="K101" s="86" t="b">
        <v>0</v>
      </c>
      <c r="L101" s="86" t="b">
        <v>0</v>
      </c>
    </row>
    <row r="102" spans="1:12" ht="15">
      <c r="A102" s="86" t="s">
        <v>1557</v>
      </c>
      <c r="B102" s="86" t="s">
        <v>216</v>
      </c>
      <c r="C102" s="86">
        <v>2</v>
      </c>
      <c r="D102" s="121">
        <v>0.0033394447616932462</v>
      </c>
      <c r="E102" s="121">
        <v>2.0328489116149315</v>
      </c>
      <c r="F102" s="86" t="s">
        <v>1874</v>
      </c>
      <c r="G102" s="86" t="b">
        <v>0</v>
      </c>
      <c r="H102" s="86" t="b">
        <v>0</v>
      </c>
      <c r="I102" s="86" t="b">
        <v>0</v>
      </c>
      <c r="J102" s="86" t="b">
        <v>0</v>
      </c>
      <c r="K102" s="86" t="b">
        <v>0</v>
      </c>
      <c r="L102" s="86" t="b">
        <v>0</v>
      </c>
    </row>
    <row r="103" spans="1:12" ht="15">
      <c r="A103" s="86" t="s">
        <v>216</v>
      </c>
      <c r="B103" s="86" t="s">
        <v>1552</v>
      </c>
      <c r="C103" s="86">
        <v>2</v>
      </c>
      <c r="D103" s="121">
        <v>0.0033394447616932462</v>
      </c>
      <c r="E103" s="121">
        <v>1.7987657055815633</v>
      </c>
      <c r="F103" s="86" t="s">
        <v>1874</v>
      </c>
      <c r="G103" s="86" t="b">
        <v>0</v>
      </c>
      <c r="H103" s="86" t="b">
        <v>0</v>
      </c>
      <c r="I103" s="86" t="b">
        <v>0</v>
      </c>
      <c r="J103" s="86" t="b">
        <v>0</v>
      </c>
      <c r="K103" s="86" t="b">
        <v>1</v>
      </c>
      <c r="L103" s="86" t="b">
        <v>0</v>
      </c>
    </row>
    <row r="104" spans="1:12" ht="15">
      <c r="A104" s="86" t="s">
        <v>1553</v>
      </c>
      <c r="B104" s="86" t="s">
        <v>1801</v>
      </c>
      <c r="C104" s="86">
        <v>2</v>
      </c>
      <c r="D104" s="121">
        <v>0.0033394447616932462</v>
      </c>
      <c r="E104" s="121">
        <v>2.275886960301226</v>
      </c>
      <c r="F104" s="86" t="s">
        <v>1874</v>
      </c>
      <c r="G104" s="86" t="b">
        <v>0</v>
      </c>
      <c r="H104" s="86" t="b">
        <v>0</v>
      </c>
      <c r="I104" s="86" t="b">
        <v>0</v>
      </c>
      <c r="J104" s="86" t="b">
        <v>0</v>
      </c>
      <c r="K104" s="86" t="b">
        <v>0</v>
      </c>
      <c r="L104" s="86" t="b">
        <v>0</v>
      </c>
    </row>
    <row r="105" spans="1:12" ht="15">
      <c r="A105" s="86" t="s">
        <v>1801</v>
      </c>
      <c r="B105" s="86" t="s">
        <v>1802</v>
      </c>
      <c r="C105" s="86">
        <v>2</v>
      </c>
      <c r="D105" s="121">
        <v>0.0033394447616932462</v>
      </c>
      <c r="E105" s="121">
        <v>2.576916955965207</v>
      </c>
      <c r="F105" s="86" t="s">
        <v>1874</v>
      </c>
      <c r="G105" s="86" t="b">
        <v>0</v>
      </c>
      <c r="H105" s="86" t="b">
        <v>0</v>
      </c>
      <c r="I105" s="86" t="b">
        <v>0</v>
      </c>
      <c r="J105" s="86" t="b">
        <v>0</v>
      </c>
      <c r="K105" s="86" t="b">
        <v>0</v>
      </c>
      <c r="L105" s="86" t="b">
        <v>0</v>
      </c>
    </row>
    <row r="106" spans="1:12" ht="15">
      <c r="A106" s="86" t="s">
        <v>1802</v>
      </c>
      <c r="B106" s="86" t="s">
        <v>1803</v>
      </c>
      <c r="C106" s="86">
        <v>2</v>
      </c>
      <c r="D106" s="121">
        <v>0.0033394447616932462</v>
      </c>
      <c r="E106" s="121">
        <v>2.576916955965207</v>
      </c>
      <c r="F106" s="86" t="s">
        <v>1874</v>
      </c>
      <c r="G106" s="86" t="b">
        <v>0</v>
      </c>
      <c r="H106" s="86" t="b">
        <v>0</v>
      </c>
      <c r="I106" s="86" t="b">
        <v>0</v>
      </c>
      <c r="J106" s="86" t="b">
        <v>1</v>
      </c>
      <c r="K106" s="86" t="b">
        <v>0</v>
      </c>
      <c r="L106" s="86" t="b">
        <v>0</v>
      </c>
    </row>
    <row r="107" spans="1:12" ht="15">
      <c r="A107" s="86" t="s">
        <v>1803</v>
      </c>
      <c r="B107" s="86" t="s">
        <v>1804</v>
      </c>
      <c r="C107" s="86">
        <v>2</v>
      </c>
      <c r="D107" s="121">
        <v>0.0033394447616932462</v>
      </c>
      <c r="E107" s="121">
        <v>2.576916955965207</v>
      </c>
      <c r="F107" s="86" t="s">
        <v>1874</v>
      </c>
      <c r="G107" s="86" t="b">
        <v>1</v>
      </c>
      <c r="H107" s="86" t="b">
        <v>0</v>
      </c>
      <c r="I107" s="86" t="b">
        <v>0</v>
      </c>
      <c r="J107" s="86" t="b">
        <v>1</v>
      </c>
      <c r="K107" s="86" t="b">
        <v>0</v>
      </c>
      <c r="L107" s="86" t="b">
        <v>0</v>
      </c>
    </row>
    <row r="108" spans="1:12" ht="15">
      <c r="A108" s="86" t="s">
        <v>1804</v>
      </c>
      <c r="B108" s="86" t="s">
        <v>1805</v>
      </c>
      <c r="C108" s="86">
        <v>2</v>
      </c>
      <c r="D108" s="121">
        <v>0.0033394447616932462</v>
      </c>
      <c r="E108" s="121">
        <v>2.576916955965207</v>
      </c>
      <c r="F108" s="86" t="s">
        <v>1874</v>
      </c>
      <c r="G108" s="86" t="b">
        <v>1</v>
      </c>
      <c r="H108" s="86" t="b">
        <v>0</v>
      </c>
      <c r="I108" s="86" t="b">
        <v>0</v>
      </c>
      <c r="J108" s="86" t="b">
        <v>0</v>
      </c>
      <c r="K108" s="86" t="b">
        <v>1</v>
      </c>
      <c r="L108" s="86" t="b">
        <v>0</v>
      </c>
    </row>
    <row r="109" spans="1:12" ht="15">
      <c r="A109" s="86" t="s">
        <v>1805</v>
      </c>
      <c r="B109" s="86" t="s">
        <v>1806</v>
      </c>
      <c r="C109" s="86">
        <v>2</v>
      </c>
      <c r="D109" s="121">
        <v>0.0033394447616932462</v>
      </c>
      <c r="E109" s="121">
        <v>2.576916955965207</v>
      </c>
      <c r="F109" s="86" t="s">
        <v>1874</v>
      </c>
      <c r="G109" s="86" t="b">
        <v>0</v>
      </c>
      <c r="H109" s="86" t="b">
        <v>1</v>
      </c>
      <c r="I109" s="86" t="b">
        <v>0</v>
      </c>
      <c r="J109" s="86" t="b">
        <v>0</v>
      </c>
      <c r="K109" s="86" t="b">
        <v>0</v>
      </c>
      <c r="L109" s="86" t="b">
        <v>0</v>
      </c>
    </row>
    <row r="110" spans="1:12" ht="15">
      <c r="A110" s="86" t="s">
        <v>1806</v>
      </c>
      <c r="B110" s="86" t="s">
        <v>1551</v>
      </c>
      <c r="C110" s="86">
        <v>2</v>
      </c>
      <c r="D110" s="121">
        <v>0.0033394447616932462</v>
      </c>
      <c r="E110" s="121">
        <v>2.275886960301226</v>
      </c>
      <c r="F110" s="86" t="s">
        <v>1874</v>
      </c>
      <c r="G110" s="86" t="b">
        <v>0</v>
      </c>
      <c r="H110" s="86" t="b">
        <v>0</v>
      </c>
      <c r="I110" s="86" t="b">
        <v>0</v>
      </c>
      <c r="J110" s="86" t="b">
        <v>0</v>
      </c>
      <c r="K110" s="86" t="b">
        <v>0</v>
      </c>
      <c r="L110" s="86" t="b">
        <v>0</v>
      </c>
    </row>
    <row r="111" spans="1:12" ht="15">
      <c r="A111" s="86" t="s">
        <v>1551</v>
      </c>
      <c r="B111" s="86" t="s">
        <v>1807</v>
      </c>
      <c r="C111" s="86">
        <v>2</v>
      </c>
      <c r="D111" s="121">
        <v>0.0033394447616932462</v>
      </c>
      <c r="E111" s="121">
        <v>2.275886960301226</v>
      </c>
      <c r="F111" s="86" t="s">
        <v>1874</v>
      </c>
      <c r="G111" s="86" t="b">
        <v>0</v>
      </c>
      <c r="H111" s="86" t="b">
        <v>0</v>
      </c>
      <c r="I111" s="86" t="b">
        <v>0</v>
      </c>
      <c r="J111" s="86" t="b">
        <v>0</v>
      </c>
      <c r="K111" s="86" t="b">
        <v>0</v>
      </c>
      <c r="L111" s="86" t="b">
        <v>0</v>
      </c>
    </row>
    <row r="112" spans="1:12" ht="15">
      <c r="A112" s="86" t="s">
        <v>1807</v>
      </c>
      <c r="B112" s="86" t="s">
        <v>1552</v>
      </c>
      <c r="C112" s="86">
        <v>2</v>
      </c>
      <c r="D112" s="121">
        <v>0.0033394447616932462</v>
      </c>
      <c r="E112" s="121">
        <v>2.275886960301226</v>
      </c>
      <c r="F112" s="86" t="s">
        <v>1874</v>
      </c>
      <c r="G112" s="86" t="b">
        <v>0</v>
      </c>
      <c r="H112" s="86" t="b">
        <v>0</v>
      </c>
      <c r="I112" s="86" t="b">
        <v>0</v>
      </c>
      <c r="J112" s="86" t="b">
        <v>0</v>
      </c>
      <c r="K112" s="86" t="b">
        <v>1</v>
      </c>
      <c r="L112" s="86" t="b">
        <v>0</v>
      </c>
    </row>
    <row r="113" spans="1:12" ht="15">
      <c r="A113" s="86" t="s">
        <v>1553</v>
      </c>
      <c r="B113" s="86" t="s">
        <v>1808</v>
      </c>
      <c r="C113" s="86">
        <v>2</v>
      </c>
      <c r="D113" s="121">
        <v>0.0033394447616932462</v>
      </c>
      <c r="E113" s="121">
        <v>2.275886960301226</v>
      </c>
      <c r="F113" s="86" t="s">
        <v>1874</v>
      </c>
      <c r="G113" s="86" t="b">
        <v>0</v>
      </c>
      <c r="H113" s="86" t="b">
        <v>0</v>
      </c>
      <c r="I113" s="86" t="b">
        <v>0</v>
      </c>
      <c r="J113" s="86" t="b">
        <v>0</v>
      </c>
      <c r="K113" s="86" t="b">
        <v>1</v>
      </c>
      <c r="L113" s="86" t="b">
        <v>0</v>
      </c>
    </row>
    <row r="114" spans="1:12" ht="15">
      <c r="A114" s="86" t="s">
        <v>1808</v>
      </c>
      <c r="B114" s="86" t="s">
        <v>1532</v>
      </c>
      <c r="C114" s="86">
        <v>2</v>
      </c>
      <c r="D114" s="121">
        <v>0.0033394447616932462</v>
      </c>
      <c r="E114" s="121">
        <v>2.0997957012455446</v>
      </c>
      <c r="F114" s="86" t="s">
        <v>1874</v>
      </c>
      <c r="G114" s="86" t="b">
        <v>0</v>
      </c>
      <c r="H114" s="86" t="b">
        <v>1</v>
      </c>
      <c r="I114" s="86" t="b">
        <v>0</v>
      </c>
      <c r="J114" s="86" t="b">
        <v>0</v>
      </c>
      <c r="K114" s="86" t="b">
        <v>0</v>
      </c>
      <c r="L114" s="86" t="b">
        <v>0</v>
      </c>
    </row>
    <row r="115" spans="1:12" ht="15">
      <c r="A115" s="86" t="s">
        <v>1532</v>
      </c>
      <c r="B115" s="86" t="s">
        <v>1809</v>
      </c>
      <c r="C115" s="86">
        <v>2</v>
      </c>
      <c r="D115" s="121">
        <v>0.0033394447616932462</v>
      </c>
      <c r="E115" s="121">
        <v>2.0997957012455446</v>
      </c>
      <c r="F115" s="86" t="s">
        <v>1874</v>
      </c>
      <c r="G115" s="86" t="b">
        <v>0</v>
      </c>
      <c r="H115" s="86" t="b">
        <v>0</v>
      </c>
      <c r="I115" s="86" t="b">
        <v>0</v>
      </c>
      <c r="J115" s="86" t="b">
        <v>0</v>
      </c>
      <c r="K115" s="86" t="b">
        <v>0</v>
      </c>
      <c r="L115" s="86" t="b">
        <v>0</v>
      </c>
    </row>
    <row r="116" spans="1:12" ht="15">
      <c r="A116" s="86" t="s">
        <v>1809</v>
      </c>
      <c r="B116" s="86" t="s">
        <v>1810</v>
      </c>
      <c r="C116" s="86">
        <v>2</v>
      </c>
      <c r="D116" s="121">
        <v>0.0033394447616932462</v>
      </c>
      <c r="E116" s="121">
        <v>2.576916955965207</v>
      </c>
      <c r="F116" s="86" t="s">
        <v>1874</v>
      </c>
      <c r="G116" s="86" t="b">
        <v>0</v>
      </c>
      <c r="H116" s="86" t="b">
        <v>0</v>
      </c>
      <c r="I116" s="86" t="b">
        <v>0</v>
      </c>
      <c r="J116" s="86" t="b">
        <v>0</v>
      </c>
      <c r="K116" s="86" t="b">
        <v>0</v>
      </c>
      <c r="L116" s="86" t="b">
        <v>0</v>
      </c>
    </row>
    <row r="117" spans="1:12" ht="15">
      <c r="A117" s="86" t="s">
        <v>1810</v>
      </c>
      <c r="B117" s="86" t="s">
        <v>1811</v>
      </c>
      <c r="C117" s="86">
        <v>2</v>
      </c>
      <c r="D117" s="121">
        <v>0.0033394447616932462</v>
      </c>
      <c r="E117" s="121">
        <v>2.576916955965207</v>
      </c>
      <c r="F117" s="86" t="s">
        <v>1874</v>
      </c>
      <c r="G117" s="86" t="b">
        <v>0</v>
      </c>
      <c r="H117" s="86" t="b">
        <v>0</v>
      </c>
      <c r="I117" s="86" t="b">
        <v>0</v>
      </c>
      <c r="J117" s="86" t="b">
        <v>0</v>
      </c>
      <c r="K117" s="86" t="b">
        <v>0</v>
      </c>
      <c r="L117" s="86" t="b">
        <v>0</v>
      </c>
    </row>
    <row r="118" spans="1:12" ht="15">
      <c r="A118" s="86" t="s">
        <v>1811</v>
      </c>
      <c r="B118" s="86" t="s">
        <v>1812</v>
      </c>
      <c r="C118" s="86">
        <v>2</v>
      </c>
      <c r="D118" s="121">
        <v>0.0033394447616932462</v>
      </c>
      <c r="E118" s="121">
        <v>2.576916955965207</v>
      </c>
      <c r="F118" s="86" t="s">
        <v>1874</v>
      </c>
      <c r="G118" s="86" t="b">
        <v>0</v>
      </c>
      <c r="H118" s="86" t="b">
        <v>0</v>
      </c>
      <c r="I118" s="86" t="b">
        <v>0</v>
      </c>
      <c r="J118" s="86" t="b">
        <v>0</v>
      </c>
      <c r="K118" s="86" t="b">
        <v>0</v>
      </c>
      <c r="L118" s="86" t="b">
        <v>0</v>
      </c>
    </row>
    <row r="119" spans="1:12" ht="15">
      <c r="A119" s="86" t="s">
        <v>1812</v>
      </c>
      <c r="B119" s="86" t="s">
        <v>1813</v>
      </c>
      <c r="C119" s="86">
        <v>2</v>
      </c>
      <c r="D119" s="121">
        <v>0.0033394447616932462</v>
      </c>
      <c r="E119" s="121">
        <v>2.576916955965207</v>
      </c>
      <c r="F119" s="86" t="s">
        <v>1874</v>
      </c>
      <c r="G119" s="86" t="b">
        <v>0</v>
      </c>
      <c r="H119" s="86" t="b">
        <v>0</v>
      </c>
      <c r="I119" s="86" t="b">
        <v>0</v>
      </c>
      <c r="J119" s="86" t="b">
        <v>0</v>
      </c>
      <c r="K119" s="86" t="b">
        <v>0</v>
      </c>
      <c r="L119" s="86" t="b">
        <v>0</v>
      </c>
    </row>
    <row r="120" spans="1:12" ht="15">
      <c r="A120" s="86" t="s">
        <v>1813</v>
      </c>
      <c r="B120" s="86" t="s">
        <v>1814</v>
      </c>
      <c r="C120" s="86">
        <v>2</v>
      </c>
      <c r="D120" s="121">
        <v>0.0033394447616932462</v>
      </c>
      <c r="E120" s="121">
        <v>2.576916955965207</v>
      </c>
      <c r="F120" s="86" t="s">
        <v>1874</v>
      </c>
      <c r="G120" s="86" t="b">
        <v>0</v>
      </c>
      <c r="H120" s="86" t="b">
        <v>0</v>
      </c>
      <c r="I120" s="86" t="b">
        <v>0</v>
      </c>
      <c r="J120" s="86" t="b">
        <v>0</v>
      </c>
      <c r="K120" s="86" t="b">
        <v>0</v>
      </c>
      <c r="L120" s="86" t="b">
        <v>0</v>
      </c>
    </row>
    <row r="121" spans="1:12" ht="15">
      <c r="A121" s="86" t="s">
        <v>1815</v>
      </c>
      <c r="B121" s="86" t="s">
        <v>1816</v>
      </c>
      <c r="C121" s="86">
        <v>2</v>
      </c>
      <c r="D121" s="121">
        <v>0.0033394447616932462</v>
      </c>
      <c r="E121" s="121">
        <v>2.576916955965207</v>
      </c>
      <c r="F121" s="86" t="s">
        <v>1874</v>
      </c>
      <c r="G121" s="86" t="b">
        <v>0</v>
      </c>
      <c r="H121" s="86" t="b">
        <v>0</v>
      </c>
      <c r="I121" s="86" t="b">
        <v>0</v>
      </c>
      <c r="J121" s="86" t="b">
        <v>0</v>
      </c>
      <c r="K121" s="86" t="b">
        <v>0</v>
      </c>
      <c r="L121" s="86" t="b">
        <v>0</v>
      </c>
    </row>
    <row r="122" spans="1:12" ht="15">
      <c r="A122" s="86" t="s">
        <v>1816</v>
      </c>
      <c r="B122" s="86" t="s">
        <v>1817</v>
      </c>
      <c r="C122" s="86">
        <v>2</v>
      </c>
      <c r="D122" s="121">
        <v>0.0033394447616932462</v>
      </c>
      <c r="E122" s="121">
        <v>2.576916955965207</v>
      </c>
      <c r="F122" s="86" t="s">
        <v>1874</v>
      </c>
      <c r="G122" s="86" t="b">
        <v>0</v>
      </c>
      <c r="H122" s="86" t="b">
        <v>0</v>
      </c>
      <c r="I122" s="86" t="b">
        <v>0</v>
      </c>
      <c r="J122" s="86" t="b">
        <v>0</v>
      </c>
      <c r="K122" s="86" t="b">
        <v>0</v>
      </c>
      <c r="L122" s="86" t="b">
        <v>0</v>
      </c>
    </row>
    <row r="123" spans="1:12" ht="15">
      <c r="A123" s="86" t="s">
        <v>1817</v>
      </c>
      <c r="B123" s="86" t="s">
        <v>238</v>
      </c>
      <c r="C123" s="86">
        <v>2</v>
      </c>
      <c r="D123" s="121">
        <v>0.0033394447616932462</v>
      </c>
      <c r="E123" s="121">
        <v>2.576916955965207</v>
      </c>
      <c r="F123" s="86" t="s">
        <v>1874</v>
      </c>
      <c r="G123" s="86" t="b">
        <v>0</v>
      </c>
      <c r="H123" s="86" t="b">
        <v>0</v>
      </c>
      <c r="I123" s="86" t="b">
        <v>0</v>
      </c>
      <c r="J123" s="86" t="b">
        <v>0</v>
      </c>
      <c r="K123" s="86" t="b">
        <v>0</v>
      </c>
      <c r="L123" s="86" t="b">
        <v>0</v>
      </c>
    </row>
    <row r="124" spans="1:12" ht="15">
      <c r="A124" s="86" t="s">
        <v>238</v>
      </c>
      <c r="B124" s="86" t="s">
        <v>1818</v>
      </c>
      <c r="C124" s="86">
        <v>2</v>
      </c>
      <c r="D124" s="121">
        <v>0.0033394447616932462</v>
      </c>
      <c r="E124" s="121">
        <v>2.576916955965207</v>
      </c>
      <c r="F124" s="86" t="s">
        <v>1874</v>
      </c>
      <c r="G124" s="86" t="b">
        <v>0</v>
      </c>
      <c r="H124" s="86" t="b">
        <v>0</v>
      </c>
      <c r="I124" s="86" t="b">
        <v>0</v>
      </c>
      <c r="J124" s="86" t="b">
        <v>0</v>
      </c>
      <c r="K124" s="86" t="b">
        <v>0</v>
      </c>
      <c r="L124" s="86" t="b">
        <v>0</v>
      </c>
    </row>
    <row r="125" spans="1:12" ht="15">
      <c r="A125" s="86" t="s">
        <v>1818</v>
      </c>
      <c r="B125" s="86" t="s">
        <v>1819</v>
      </c>
      <c r="C125" s="86">
        <v>2</v>
      </c>
      <c r="D125" s="121">
        <v>0.0033394447616932462</v>
      </c>
      <c r="E125" s="121">
        <v>2.576916955965207</v>
      </c>
      <c r="F125" s="86" t="s">
        <v>1874</v>
      </c>
      <c r="G125" s="86" t="b">
        <v>0</v>
      </c>
      <c r="H125" s="86" t="b">
        <v>0</v>
      </c>
      <c r="I125" s="86" t="b">
        <v>0</v>
      </c>
      <c r="J125" s="86" t="b">
        <v>0</v>
      </c>
      <c r="K125" s="86" t="b">
        <v>0</v>
      </c>
      <c r="L125" s="86" t="b">
        <v>0</v>
      </c>
    </row>
    <row r="126" spans="1:12" ht="15">
      <c r="A126" s="86" t="s">
        <v>1819</v>
      </c>
      <c r="B126" s="86" t="s">
        <v>1820</v>
      </c>
      <c r="C126" s="86">
        <v>2</v>
      </c>
      <c r="D126" s="121">
        <v>0.0033394447616932462</v>
      </c>
      <c r="E126" s="121">
        <v>2.576916955965207</v>
      </c>
      <c r="F126" s="86" t="s">
        <v>1874</v>
      </c>
      <c r="G126" s="86" t="b">
        <v>0</v>
      </c>
      <c r="H126" s="86" t="b">
        <v>0</v>
      </c>
      <c r="I126" s="86" t="b">
        <v>0</v>
      </c>
      <c r="J126" s="86" t="b">
        <v>0</v>
      </c>
      <c r="K126" s="86" t="b">
        <v>0</v>
      </c>
      <c r="L126" s="86" t="b">
        <v>0</v>
      </c>
    </row>
    <row r="127" spans="1:12" ht="15">
      <c r="A127" s="86" t="s">
        <v>1820</v>
      </c>
      <c r="B127" s="86" t="s">
        <v>1821</v>
      </c>
      <c r="C127" s="86">
        <v>2</v>
      </c>
      <c r="D127" s="121">
        <v>0.0033394447616932462</v>
      </c>
      <c r="E127" s="121">
        <v>2.576916955965207</v>
      </c>
      <c r="F127" s="86" t="s">
        <v>1874</v>
      </c>
      <c r="G127" s="86" t="b">
        <v>0</v>
      </c>
      <c r="H127" s="86" t="b">
        <v>0</v>
      </c>
      <c r="I127" s="86" t="b">
        <v>0</v>
      </c>
      <c r="J127" s="86" t="b">
        <v>0</v>
      </c>
      <c r="K127" s="86" t="b">
        <v>0</v>
      </c>
      <c r="L127" s="86" t="b">
        <v>0</v>
      </c>
    </row>
    <row r="128" spans="1:12" ht="15">
      <c r="A128" s="86" t="s">
        <v>1821</v>
      </c>
      <c r="B128" s="86" t="s">
        <v>1822</v>
      </c>
      <c r="C128" s="86">
        <v>2</v>
      </c>
      <c r="D128" s="121">
        <v>0.0033394447616932462</v>
      </c>
      <c r="E128" s="121">
        <v>2.576916955965207</v>
      </c>
      <c r="F128" s="86" t="s">
        <v>1874</v>
      </c>
      <c r="G128" s="86" t="b">
        <v>0</v>
      </c>
      <c r="H128" s="86" t="b">
        <v>0</v>
      </c>
      <c r="I128" s="86" t="b">
        <v>0</v>
      </c>
      <c r="J128" s="86" t="b">
        <v>0</v>
      </c>
      <c r="K128" s="86" t="b">
        <v>0</v>
      </c>
      <c r="L128" s="86" t="b">
        <v>0</v>
      </c>
    </row>
    <row r="129" spans="1:12" ht="15">
      <c r="A129" s="86" t="s">
        <v>1822</v>
      </c>
      <c r="B129" s="86" t="s">
        <v>1823</v>
      </c>
      <c r="C129" s="86">
        <v>2</v>
      </c>
      <c r="D129" s="121">
        <v>0.0033394447616932462</v>
      </c>
      <c r="E129" s="121">
        <v>2.576916955965207</v>
      </c>
      <c r="F129" s="86" t="s">
        <v>1874</v>
      </c>
      <c r="G129" s="86" t="b">
        <v>0</v>
      </c>
      <c r="H129" s="86" t="b">
        <v>0</v>
      </c>
      <c r="I129" s="86" t="b">
        <v>0</v>
      </c>
      <c r="J129" s="86" t="b">
        <v>0</v>
      </c>
      <c r="K129" s="86" t="b">
        <v>0</v>
      </c>
      <c r="L129" s="86" t="b">
        <v>0</v>
      </c>
    </row>
    <row r="130" spans="1:12" ht="15">
      <c r="A130" s="86" t="s">
        <v>1823</v>
      </c>
      <c r="B130" s="86" t="s">
        <v>1824</v>
      </c>
      <c r="C130" s="86">
        <v>2</v>
      </c>
      <c r="D130" s="121">
        <v>0.0033394447616932462</v>
      </c>
      <c r="E130" s="121">
        <v>2.576916955965207</v>
      </c>
      <c r="F130" s="86" t="s">
        <v>1874</v>
      </c>
      <c r="G130" s="86" t="b">
        <v>0</v>
      </c>
      <c r="H130" s="86" t="b">
        <v>0</v>
      </c>
      <c r="I130" s="86" t="b">
        <v>0</v>
      </c>
      <c r="J130" s="86" t="b">
        <v>0</v>
      </c>
      <c r="K130" s="86" t="b">
        <v>0</v>
      </c>
      <c r="L130" s="86" t="b">
        <v>0</v>
      </c>
    </row>
    <row r="131" spans="1:12" ht="15">
      <c r="A131" s="86" t="s">
        <v>1824</v>
      </c>
      <c r="B131" s="86" t="s">
        <v>1529</v>
      </c>
      <c r="C131" s="86">
        <v>2</v>
      </c>
      <c r="D131" s="121">
        <v>0.0033394447616932462</v>
      </c>
      <c r="E131" s="121">
        <v>1.4008256969095259</v>
      </c>
      <c r="F131" s="86" t="s">
        <v>1874</v>
      </c>
      <c r="G131" s="86" t="b">
        <v>0</v>
      </c>
      <c r="H131" s="86" t="b">
        <v>0</v>
      </c>
      <c r="I131" s="86" t="b">
        <v>0</v>
      </c>
      <c r="J131" s="86" t="b">
        <v>0</v>
      </c>
      <c r="K131" s="86" t="b">
        <v>0</v>
      </c>
      <c r="L131" s="86" t="b">
        <v>0</v>
      </c>
    </row>
    <row r="132" spans="1:12" ht="15">
      <c r="A132" s="86" t="s">
        <v>1529</v>
      </c>
      <c r="B132" s="86" t="s">
        <v>1825</v>
      </c>
      <c r="C132" s="86">
        <v>2</v>
      </c>
      <c r="D132" s="121">
        <v>0.0033394447616932462</v>
      </c>
      <c r="E132" s="121">
        <v>1.7318189159509503</v>
      </c>
      <c r="F132" s="86" t="s">
        <v>1874</v>
      </c>
      <c r="G132" s="86" t="b">
        <v>0</v>
      </c>
      <c r="H132" s="86" t="b">
        <v>0</v>
      </c>
      <c r="I132" s="86" t="b">
        <v>0</v>
      </c>
      <c r="J132" s="86" t="b">
        <v>0</v>
      </c>
      <c r="K132" s="86" t="b">
        <v>0</v>
      </c>
      <c r="L132" s="86" t="b">
        <v>0</v>
      </c>
    </row>
    <row r="133" spans="1:12" ht="15">
      <c r="A133" s="86" t="s">
        <v>1825</v>
      </c>
      <c r="B133" s="86" t="s">
        <v>1826</v>
      </c>
      <c r="C133" s="86">
        <v>2</v>
      </c>
      <c r="D133" s="121">
        <v>0.0033394447616932462</v>
      </c>
      <c r="E133" s="121">
        <v>2.576916955965207</v>
      </c>
      <c r="F133" s="86" t="s">
        <v>1874</v>
      </c>
      <c r="G133" s="86" t="b">
        <v>0</v>
      </c>
      <c r="H133" s="86" t="b">
        <v>0</v>
      </c>
      <c r="I133" s="86" t="b">
        <v>0</v>
      </c>
      <c r="J133" s="86" t="b">
        <v>0</v>
      </c>
      <c r="K133" s="86" t="b">
        <v>0</v>
      </c>
      <c r="L133" s="86" t="b">
        <v>0</v>
      </c>
    </row>
    <row r="134" spans="1:12" ht="15">
      <c r="A134" s="86" t="s">
        <v>1826</v>
      </c>
      <c r="B134" s="86" t="s">
        <v>1827</v>
      </c>
      <c r="C134" s="86">
        <v>2</v>
      </c>
      <c r="D134" s="121">
        <v>0.0033394447616932462</v>
      </c>
      <c r="E134" s="121">
        <v>2.576916955965207</v>
      </c>
      <c r="F134" s="86" t="s">
        <v>1874</v>
      </c>
      <c r="G134" s="86" t="b">
        <v>0</v>
      </c>
      <c r="H134" s="86" t="b">
        <v>0</v>
      </c>
      <c r="I134" s="86" t="b">
        <v>0</v>
      </c>
      <c r="J134" s="86" t="b">
        <v>0</v>
      </c>
      <c r="K134" s="86" t="b">
        <v>0</v>
      </c>
      <c r="L134" s="86" t="b">
        <v>0</v>
      </c>
    </row>
    <row r="135" spans="1:12" ht="15">
      <c r="A135" s="86" t="s">
        <v>1827</v>
      </c>
      <c r="B135" s="86" t="s">
        <v>1828</v>
      </c>
      <c r="C135" s="86">
        <v>2</v>
      </c>
      <c r="D135" s="121">
        <v>0.0033394447616932462</v>
      </c>
      <c r="E135" s="121">
        <v>2.576916955965207</v>
      </c>
      <c r="F135" s="86" t="s">
        <v>1874</v>
      </c>
      <c r="G135" s="86" t="b">
        <v>0</v>
      </c>
      <c r="H135" s="86" t="b">
        <v>0</v>
      </c>
      <c r="I135" s="86" t="b">
        <v>0</v>
      </c>
      <c r="J135" s="86" t="b">
        <v>0</v>
      </c>
      <c r="K135" s="86" t="b">
        <v>0</v>
      </c>
      <c r="L135" s="86" t="b">
        <v>0</v>
      </c>
    </row>
    <row r="136" spans="1:12" ht="15">
      <c r="A136" s="86" t="s">
        <v>1828</v>
      </c>
      <c r="B136" s="86" t="s">
        <v>1829</v>
      </c>
      <c r="C136" s="86">
        <v>2</v>
      </c>
      <c r="D136" s="121">
        <v>0.0033394447616932462</v>
      </c>
      <c r="E136" s="121">
        <v>2.576916955965207</v>
      </c>
      <c r="F136" s="86" t="s">
        <v>1874</v>
      </c>
      <c r="G136" s="86" t="b">
        <v>0</v>
      </c>
      <c r="H136" s="86" t="b">
        <v>0</v>
      </c>
      <c r="I136" s="86" t="b">
        <v>0</v>
      </c>
      <c r="J136" s="86" t="b">
        <v>0</v>
      </c>
      <c r="K136" s="86" t="b">
        <v>0</v>
      </c>
      <c r="L136" s="86" t="b">
        <v>0</v>
      </c>
    </row>
    <row r="137" spans="1:12" ht="15">
      <c r="A137" s="86" t="s">
        <v>1829</v>
      </c>
      <c r="B137" s="86" t="s">
        <v>1830</v>
      </c>
      <c r="C137" s="86">
        <v>2</v>
      </c>
      <c r="D137" s="121">
        <v>0.0033394447616932462</v>
      </c>
      <c r="E137" s="121">
        <v>2.576916955965207</v>
      </c>
      <c r="F137" s="86" t="s">
        <v>1874</v>
      </c>
      <c r="G137" s="86" t="b">
        <v>0</v>
      </c>
      <c r="H137" s="86" t="b">
        <v>0</v>
      </c>
      <c r="I137" s="86" t="b">
        <v>0</v>
      </c>
      <c r="J137" s="86" t="b">
        <v>0</v>
      </c>
      <c r="K137" s="86" t="b">
        <v>0</v>
      </c>
      <c r="L137" s="86" t="b">
        <v>0</v>
      </c>
    </row>
    <row r="138" spans="1:12" ht="15">
      <c r="A138" s="86" t="s">
        <v>1832</v>
      </c>
      <c r="B138" s="86" t="s">
        <v>1833</v>
      </c>
      <c r="C138" s="86">
        <v>2</v>
      </c>
      <c r="D138" s="121">
        <v>0.0033394447616932462</v>
      </c>
      <c r="E138" s="121">
        <v>2.576916955965207</v>
      </c>
      <c r="F138" s="86" t="s">
        <v>1874</v>
      </c>
      <c r="G138" s="86" t="b">
        <v>0</v>
      </c>
      <c r="H138" s="86" t="b">
        <v>1</v>
      </c>
      <c r="I138" s="86" t="b">
        <v>0</v>
      </c>
      <c r="J138" s="86" t="b">
        <v>1</v>
      </c>
      <c r="K138" s="86" t="b">
        <v>0</v>
      </c>
      <c r="L138" s="86" t="b">
        <v>0</v>
      </c>
    </row>
    <row r="139" spans="1:12" ht="15">
      <c r="A139" s="86" t="s">
        <v>1833</v>
      </c>
      <c r="B139" s="86" t="s">
        <v>1834</v>
      </c>
      <c r="C139" s="86">
        <v>2</v>
      </c>
      <c r="D139" s="121">
        <v>0.0033394447616932462</v>
      </c>
      <c r="E139" s="121">
        <v>2.576916955965207</v>
      </c>
      <c r="F139" s="86" t="s">
        <v>1874</v>
      </c>
      <c r="G139" s="86" t="b">
        <v>1</v>
      </c>
      <c r="H139" s="86" t="b">
        <v>0</v>
      </c>
      <c r="I139" s="86" t="b">
        <v>0</v>
      </c>
      <c r="J139" s="86" t="b">
        <v>0</v>
      </c>
      <c r="K139" s="86" t="b">
        <v>0</v>
      </c>
      <c r="L139" s="86" t="b">
        <v>0</v>
      </c>
    </row>
    <row r="140" spans="1:12" ht="15">
      <c r="A140" s="86" t="s">
        <v>1834</v>
      </c>
      <c r="B140" s="86" t="s">
        <v>1835</v>
      </c>
      <c r="C140" s="86">
        <v>2</v>
      </c>
      <c r="D140" s="121">
        <v>0.0033394447616932462</v>
      </c>
      <c r="E140" s="121">
        <v>2.576916955965207</v>
      </c>
      <c r="F140" s="86" t="s">
        <v>1874</v>
      </c>
      <c r="G140" s="86" t="b">
        <v>0</v>
      </c>
      <c r="H140" s="86" t="b">
        <v>0</v>
      </c>
      <c r="I140" s="86" t="b">
        <v>0</v>
      </c>
      <c r="J140" s="86" t="b">
        <v>0</v>
      </c>
      <c r="K140" s="86" t="b">
        <v>0</v>
      </c>
      <c r="L140" s="86" t="b">
        <v>0</v>
      </c>
    </row>
    <row r="141" spans="1:12" ht="15">
      <c r="A141" s="86" t="s">
        <v>1835</v>
      </c>
      <c r="B141" s="86" t="s">
        <v>1782</v>
      </c>
      <c r="C141" s="86">
        <v>2</v>
      </c>
      <c r="D141" s="121">
        <v>0.0033394447616932462</v>
      </c>
      <c r="E141" s="121">
        <v>2.400825696909526</v>
      </c>
      <c r="F141" s="86" t="s">
        <v>1874</v>
      </c>
      <c r="G141" s="86" t="b">
        <v>0</v>
      </c>
      <c r="H141" s="86" t="b">
        <v>0</v>
      </c>
      <c r="I141" s="86" t="b">
        <v>0</v>
      </c>
      <c r="J141" s="86" t="b">
        <v>0</v>
      </c>
      <c r="K141" s="86" t="b">
        <v>0</v>
      </c>
      <c r="L141" s="86" t="b">
        <v>0</v>
      </c>
    </row>
    <row r="142" spans="1:12" ht="15">
      <c r="A142" s="86" t="s">
        <v>1782</v>
      </c>
      <c r="B142" s="86" t="s">
        <v>1836</v>
      </c>
      <c r="C142" s="86">
        <v>2</v>
      </c>
      <c r="D142" s="121">
        <v>0.0033394447616932462</v>
      </c>
      <c r="E142" s="121">
        <v>2.400825696909526</v>
      </c>
      <c r="F142" s="86" t="s">
        <v>1874</v>
      </c>
      <c r="G142" s="86" t="b">
        <v>0</v>
      </c>
      <c r="H142" s="86" t="b">
        <v>0</v>
      </c>
      <c r="I142" s="86" t="b">
        <v>0</v>
      </c>
      <c r="J142" s="86" t="b">
        <v>1</v>
      </c>
      <c r="K142" s="86" t="b">
        <v>0</v>
      </c>
      <c r="L142" s="86" t="b">
        <v>0</v>
      </c>
    </row>
    <row r="143" spans="1:12" ht="15">
      <c r="A143" s="86" t="s">
        <v>1836</v>
      </c>
      <c r="B143" s="86" t="s">
        <v>1837</v>
      </c>
      <c r="C143" s="86">
        <v>2</v>
      </c>
      <c r="D143" s="121">
        <v>0.0033394447616932462</v>
      </c>
      <c r="E143" s="121">
        <v>2.576916955965207</v>
      </c>
      <c r="F143" s="86" t="s">
        <v>1874</v>
      </c>
      <c r="G143" s="86" t="b">
        <v>1</v>
      </c>
      <c r="H143" s="86" t="b">
        <v>0</v>
      </c>
      <c r="I143" s="86" t="b">
        <v>0</v>
      </c>
      <c r="J143" s="86" t="b">
        <v>0</v>
      </c>
      <c r="K143" s="86" t="b">
        <v>0</v>
      </c>
      <c r="L143" s="86" t="b">
        <v>0</v>
      </c>
    </row>
    <row r="144" spans="1:12" ht="15">
      <c r="A144" s="86" t="s">
        <v>1837</v>
      </c>
      <c r="B144" s="86" t="s">
        <v>1838</v>
      </c>
      <c r="C144" s="86">
        <v>2</v>
      </c>
      <c r="D144" s="121">
        <v>0.0033394447616932462</v>
      </c>
      <c r="E144" s="121">
        <v>2.576916955965207</v>
      </c>
      <c r="F144" s="86" t="s">
        <v>1874</v>
      </c>
      <c r="G144" s="86" t="b">
        <v>0</v>
      </c>
      <c r="H144" s="86" t="b">
        <v>0</v>
      </c>
      <c r="I144" s="86" t="b">
        <v>0</v>
      </c>
      <c r="J144" s="86" t="b">
        <v>0</v>
      </c>
      <c r="K144" s="86" t="b">
        <v>0</v>
      </c>
      <c r="L144" s="86" t="b">
        <v>0</v>
      </c>
    </row>
    <row r="145" spans="1:12" ht="15">
      <c r="A145" s="86" t="s">
        <v>1838</v>
      </c>
      <c r="B145" s="86" t="s">
        <v>1839</v>
      </c>
      <c r="C145" s="86">
        <v>2</v>
      </c>
      <c r="D145" s="121">
        <v>0.0033394447616932462</v>
      </c>
      <c r="E145" s="121">
        <v>2.576916955965207</v>
      </c>
      <c r="F145" s="86" t="s">
        <v>1874</v>
      </c>
      <c r="G145" s="86" t="b">
        <v>0</v>
      </c>
      <c r="H145" s="86" t="b">
        <v>0</v>
      </c>
      <c r="I145" s="86" t="b">
        <v>0</v>
      </c>
      <c r="J145" s="86" t="b">
        <v>0</v>
      </c>
      <c r="K145" s="86" t="b">
        <v>1</v>
      </c>
      <c r="L145" s="86" t="b">
        <v>0</v>
      </c>
    </row>
    <row r="146" spans="1:12" ht="15">
      <c r="A146" s="86" t="s">
        <v>1839</v>
      </c>
      <c r="B146" s="86" t="s">
        <v>1840</v>
      </c>
      <c r="C146" s="86">
        <v>2</v>
      </c>
      <c r="D146" s="121">
        <v>0.0033394447616932462</v>
      </c>
      <c r="E146" s="121">
        <v>2.576916955965207</v>
      </c>
      <c r="F146" s="86" t="s">
        <v>1874</v>
      </c>
      <c r="G146" s="86" t="b">
        <v>0</v>
      </c>
      <c r="H146" s="86" t="b">
        <v>1</v>
      </c>
      <c r="I146" s="86" t="b">
        <v>0</v>
      </c>
      <c r="J146" s="86" t="b">
        <v>0</v>
      </c>
      <c r="K146" s="86" t="b">
        <v>0</v>
      </c>
      <c r="L146" s="86" t="b">
        <v>0</v>
      </c>
    </row>
    <row r="147" spans="1:12" ht="15">
      <c r="A147" s="86" t="s">
        <v>1840</v>
      </c>
      <c r="B147" s="86" t="s">
        <v>1841</v>
      </c>
      <c r="C147" s="86">
        <v>2</v>
      </c>
      <c r="D147" s="121">
        <v>0.0033394447616932462</v>
      </c>
      <c r="E147" s="121">
        <v>2.576916955965207</v>
      </c>
      <c r="F147" s="86" t="s">
        <v>1874</v>
      </c>
      <c r="G147" s="86" t="b">
        <v>0</v>
      </c>
      <c r="H147" s="86" t="b">
        <v>0</v>
      </c>
      <c r="I147" s="86" t="b">
        <v>0</v>
      </c>
      <c r="J147" s="86" t="b">
        <v>0</v>
      </c>
      <c r="K147" s="86" t="b">
        <v>0</v>
      </c>
      <c r="L147" s="86" t="b">
        <v>0</v>
      </c>
    </row>
    <row r="148" spans="1:12" ht="15">
      <c r="A148" s="86" t="s">
        <v>1841</v>
      </c>
      <c r="B148" s="86" t="s">
        <v>1842</v>
      </c>
      <c r="C148" s="86">
        <v>2</v>
      </c>
      <c r="D148" s="121">
        <v>0.0033394447616932462</v>
      </c>
      <c r="E148" s="121">
        <v>2.576916955965207</v>
      </c>
      <c r="F148" s="86" t="s">
        <v>1874</v>
      </c>
      <c r="G148" s="86" t="b">
        <v>0</v>
      </c>
      <c r="H148" s="86" t="b">
        <v>0</v>
      </c>
      <c r="I148" s="86" t="b">
        <v>0</v>
      </c>
      <c r="J148" s="86" t="b">
        <v>0</v>
      </c>
      <c r="K148" s="86" t="b">
        <v>0</v>
      </c>
      <c r="L148" s="86" t="b">
        <v>0</v>
      </c>
    </row>
    <row r="149" spans="1:12" ht="15">
      <c r="A149" s="86" t="s">
        <v>1842</v>
      </c>
      <c r="B149" s="86" t="s">
        <v>1843</v>
      </c>
      <c r="C149" s="86">
        <v>2</v>
      </c>
      <c r="D149" s="121">
        <v>0.0033394447616932462</v>
      </c>
      <c r="E149" s="121">
        <v>2.576916955965207</v>
      </c>
      <c r="F149" s="86" t="s">
        <v>1874</v>
      </c>
      <c r="G149" s="86" t="b">
        <v>0</v>
      </c>
      <c r="H149" s="86" t="b">
        <v>0</v>
      </c>
      <c r="I149" s="86" t="b">
        <v>0</v>
      </c>
      <c r="J149" s="86" t="b">
        <v>0</v>
      </c>
      <c r="K149" s="86" t="b">
        <v>0</v>
      </c>
      <c r="L149" s="86" t="b">
        <v>0</v>
      </c>
    </row>
    <row r="150" spans="1:12" ht="15">
      <c r="A150" s="86" t="s">
        <v>1843</v>
      </c>
      <c r="B150" s="86" t="s">
        <v>1529</v>
      </c>
      <c r="C150" s="86">
        <v>2</v>
      </c>
      <c r="D150" s="121">
        <v>0.0033394447616932462</v>
      </c>
      <c r="E150" s="121">
        <v>1.4008256969095259</v>
      </c>
      <c r="F150" s="86" t="s">
        <v>1874</v>
      </c>
      <c r="G150" s="86" t="b">
        <v>0</v>
      </c>
      <c r="H150" s="86" t="b">
        <v>0</v>
      </c>
      <c r="I150" s="86" t="b">
        <v>0</v>
      </c>
      <c r="J150" s="86" t="b">
        <v>0</v>
      </c>
      <c r="K150" s="86" t="b">
        <v>0</v>
      </c>
      <c r="L150" s="86" t="b">
        <v>0</v>
      </c>
    </row>
    <row r="151" spans="1:12" ht="15">
      <c r="A151" s="86" t="s">
        <v>1529</v>
      </c>
      <c r="B151" s="86" t="s">
        <v>1780</v>
      </c>
      <c r="C151" s="86">
        <v>2</v>
      </c>
      <c r="D151" s="121">
        <v>0.0033394447616932462</v>
      </c>
      <c r="E151" s="121">
        <v>1.555727656895269</v>
      </c>
      <c r="F151" s="86" t="s">
        <v>1874</v>
      </c>
      <c r="G151" s="86" t="b">
        <v>0</v>
      </c>
      <c r="H151" s="86" t="b">
        <v>0</v>
      </c>
      <c r="I151" s="86" t="b">
        <v>0</v>
      </c>
      <c r="J151" s="86" t="b">
        <v>0</v>
      </c>
      <c r="K151" s="86" t="b">
        <v>0</v>
      </c>
      <c r="L151" s="86" t="b">
        <v>0</v>
      </c>
    </row>
    <row r="152" spans="1:12" ht="15">
      <c r="A152" s="86" t="s">
        <v>1780</v>
      </c>
      <c r="B152" s="86" t="s">
        <v>1532</v>
      </c>
      <c r="C152" s="86">
        <v>2</v>
      </c>
      <c r="D152" s="121">
        <v>0.0033394447616932462</v>
      </c>
      <c r="E152" s="121">
        <v>1.9237044421898633</v>
      </c>
      <c r="F152" s="86" t="s">
        <v>1874</v>
      </c>
      <c r="G152" s="86" t="b">
        <v>0</v>
      </c>
      <c r="H152" s="86" t="b">
        <v>0</v>
      </c>
      <c r="I152" s="86" t="b">
        <v>0</v>
      </c>
      <c r="J152" s="86" t="b">
        <v>0</v>
      </c>
      <c r="K152" s="86" t="b">
        <v>0</v>
      </c>
      <c r="L152" s="86" t="b">
        <v>0</v>
      </c>
    </row>
    <row r="153" spans="1:12" ht="15">
      <c r="A153" s="86" t="s">
        <v>1532</v>
      </c>
      <c r="B153" s="86" t="s">
        <v>1844</v>
      </c>
      <c r="C153" s="86">
        <v>2</v>
      </c>
      <c r="D153" s="121">
        <v>0.0033394447616932462</v>
      </c>
      <c r="E153" s="121">
        <v>2.0997957012455446</v>
      </c>
      <c r="F153" s="86" t="s">
        <v>1874</v>
      </c>
      <c r="G153" s="86" t="b">
        <v>0</v>
      </c>
      <c r="H153" s="86" t="b">
        <v>0</v>
      </c>
      <c r="I153" s="86" t="b">
        <v>0</v>
      </c>
      <c r="J153" s="86" t="b">
        <v>1</v>
      </c>
      <c r="K153" s="86" t="b">
        <v>0</v>
      </c>
      <c r="L153" s="86" t="b">
        <v>0</v>
      </c>
    </row>
    <row r="154" spans="1:12" ht="15">
      <c r="A154" s="86" t="s">
        <v>1844</v>
      </c>
      <c r="B154" s="86" t="s">
        <v>1845</v>
      </c>
      <c r="C154" s="86">
        <v>2</v>
      </c>
      <c r="D154" s="121">
        <v>0.0033394447616932462</v>
      </c>
      <c r="E154" s="121">
        <v>2.576916955965207</v>
      </c>
      <c r="F154" s="86" t="s">
        <v>1874</v>
      </c>
      <c r="G154" s="86" t="b">
        <v>1</v>
      </c>
      <c r="H154" s="86" t="b">
        <v>0</v>
      </c>
      <c r="I154" s="86" t="b">
        <v>0</v>
      </c>
      <c r="J154" s="86" t="b">
        <v>0</v>
      </c>
      <c r="K154" s="86" t="b">
        <v>0</v>
      </c>
      <c r="L154" s="86" t="b">
        <v>0</v>
      </c>
    </row>
    <row r="155" spans="1:12" ht="15">
      <c r="A155" s="86" t="s">
        <v>1845</v>
      </c>
      <c r="B155" s="86" t="s">
        <v>1783</v>
      </c>
      <c r="C155" s="86">
        <v>2</v>
      </c>
      <c r="D155" s="121">
        <v>0.0033394447616932462</v>
      </c>
      <c r="E155" s="121">
        <v>2.400825696909526</v>
      </c>
      <c r="F155" s="86" t="s">
        <v>1874</v>
      </c>
      <c r="G155" s="86" t="b">
        <v>0</v>
      </c>
      <c r="H155" s="86" t="b">
        <v>0</v>
      </c>
      <c r="I155" s="86" t="b">
        <v>0</v>
      </c>
      <c r="J155" s="86" t="b">
        <v>0</v>
      </c>
      <c r="K155" s="86" t="b">
        <v>0</v>
      </c>
      <c r="L155" s="86" t="b">
        <v>0</v>
      </c>
    </row>
    <row r="156" spans="1:12" ht="15">
      <c r="A156" s="86" t="s">
        <v>1783</v>
      </c>
      <c r="B156" s="86" t="s">
        <v>1846</v>
      </c>
      <c r="C156" s="86">
        <v>2</v>
      </c>
      <c r="D156" s="121">
        <v>0.0033394447616932462</v>
      </c>
      <c r="E156" s="121">
        <v>2.400825696909526</v>
      </c>
      <c r="F156" s="86" t="s">
        <v>1874</v>
      </c>
      <c r="G156" s="86" t="b">
        <v>0</v>
      </c>
      <c r="H156" s="86" t="b">
        <v>0</v>
      </c>
      <c r="I156" s="86" t="b">
        <v>0</v>
      </c>
      <c r="J156" s="86" t="b">
        <v>0</v>
      </c>
      <c r="K156" s="86" t="b">
        <v>0</v>
      </c>
      <c r="L156" s="86" t="b">
        <v>0</v>
      </c>
    </row>
    <row r="157" spans="1:12" ht="15">
      <c r="A157" s="86" t="s">
        <v>1846</v>
      </c>
      <c r="B157" s="86" t="s">
        <v>1847</v>
      </c>
      <c r="C157" s="86">
        <v>2</v>
      </c>
      <c r="D157" s="121">
        <v>0.0033394447616932462</v>
      </c>
      <c r="E157" s="121">
        <v>2.576916955965207</v>
      </c>
      <c r="F157" s="86" t="s">
        <v>1874</v>
      </c>
      <c r="G157" s="86" t="b">
        <v>0</v>
      </c>
      <c r="H157" s="86" t="b">
        <v>0</v>
      </c>
      <c r="I157" s="86" t="b">
        <v>0</v>
      </c>
      <c r="J157" s="86" t="b">
        <v>0</v>
      </c>
      <c r="K157" s="86" t="b">
        <v>0</v>
      </c>
      <c r="L157" s="86" t="b">
        <v>0</v>
      </c>
    </row>
    <row r="158" spans="1:12" ht="15">
      <c r="A158" s="86" t="s">
        <v>1847</v>
      </c>
      <c r="B158" s="86" t="s">
        <v>1848</v>
      </c>
      <c r="C158" s="86">
        <v>2</v>
      </c>
      <c r="D158" s="121">
        <v>0.0033394447616932462</v>
      </c>
      <c r="E158" s="121">
        <v>2.576916955965207</v>
      </c>
      <c r="F158" s="86" t="s">
        <v>1874</v>
      </c>
      <c r="G158" s="86" t="b">
        <v>0</v>
      </c>
      <c r="H158" s="86" t="b">
        <v>0</v>
      </c>
      <c r="I158" s="86" t="b">
        <v>0</v>
      </c>
      <c r="J158" s="86" t="b">
        <v>0</v>
      </c>
      <c r="K158" s="86" t="b">
        <v>0</v>
      </c>
      <c r="L158" s="86" t="b">
        <v>0</v>
      </c>
    </row>
    <row r="159" spans="1:12" ht="15">
      <c r="A159" s="86" t="s">
        <v>1848</v>
      </c>
      <c r="B159" s="86" t="s">
        <v>1784</v>
      </c>
      <c r="C159" s="86">
        <v>2</v>
      </c>
      <c r="D159" s="121">
        <v>0.0033394447616932462</v>
      </c>
      <c r="E159" s="121">
        <v>2.400825696909526</v>
      </c>
      <c r="F159" s="86" t="s">
        <v>1874</v>
      </c>
      <c r="G159" s="86" t="b">
        <v>0</v>
      </c>
      <c r="H159" s="86" t="b">
        <v>0</v>
      </c>
      <c r="I159" s="86" t="b">
        <v>0</v>
      </c>
      <c r="J159" s="86" t="b">
        <v>0</v>
      </c>
      <c r="K159" s="86" t="b">
        <v>0</v>
      </c>
      <c r="L159" s="86" t="b">
        <v>0</v>
      </c>
    </row>
    <row r="160" spans="1:12" ht="15">
      <c r="A160" s="86" t="s">
        <v>1850</v>
      </c>
      <c r="B160" s="86" t="s">
        <v>1851</v>
      </c>
      <c r="C160" s="86">
        <v>2</v>
      </c>
      <c r="D160" s="121">
        <v>0.0033394447616932462</v>
      </c>
      <c r="E160" s="121">
        <v>2.576916955965207</v>
      </c>
      <c r="F160" s="86" t="s">
        <v>1874</v>
      </c>
      <c r="G160" s="86" t="b">
        <v>0</v>
      </c>
      <c r="H160" s="86" t="b">
        <v>0</v>
      </c>
      <c r="I160" s="86" t="b">
        <v>0</v>
      </c>
      <c r="J160" s="86" t="b">
        <v>0</v>
      </c>
      <c r="K160" s="86" t="b">
        <v>0</v>
      </c>
      <c r="L160" s="86" t="b">
        <v>0</v>
      </c>
    </row>
    <row r="161" spans="1:12" ht="15">
      <c r="A161" s="86" t="s">
        <v>1851</v>
      </c>
      <c r="B161" s="86" t="s">
        <v>1852</v>
      </c>
      <c r="C161" s="86">
        <v>2</v>
      </c>
      <c r="D161" s="121">
        <v>0.0033394447616932462</v>
      </c>
      <c r="E161" s="121">
        <v>2.576916955965207</v>
      </c>
      <c r="F161" s="86" t="s">
        <v>1874</v>
      </c>
      <c r="G161" s="86" t="b">
        <v>0</v>
      </c>
      <c r="H161" s="86" t="b">
        <v>0</v>
      </c>
      <c r="I161" s="86" t="b">
        <v>0</v>
      </c>
      <c r="J161" s="86" t="b">
        <v>0</v>
      </c>
      <c r="K161" s="86" t="b">
        <v>0</v>
      </c>
      <c r="L161" s="86" t="b">
        <v>0</v>
      </c>
    </row>
    <row r="162" spans="1:12" ht="15">
      <c r="A162" s="86" t="s">
        <v>1852</v>
      </c>
      <c r="B162" s="86" t="s">
        <v>1853</v>
      </c>
      <c r="C162" s="86">
        <v>2</v>
      </c>
      <c r="D162" s="121">
        <v>0.0033394447616932462</v>
      </c>
      <c r="E162" s="121">
        <v>2.576916955965207</v>
      </c>
      <c r="F162" s="86" t="s">
        <v>1874</v>
      </c>
      <c r="G162" s="86" t="b">
        <v>0</v>
      </c>
      <c r="H162" s="86" t="b">
        <v>0</v>
      </c>
      <c r="I162" s="86" t="b">
        <v>0</v>
      </c>
      <c r="J162" s="86" t="b">
        <v>0</v>
      </c>
      <c r="K162" s="86" t="b">
        <v>0</v>
      </c>
      <c r="L162" s="86" t="b">
        <v>0</v>
      </c>
    </row>
    <row r="163" spans="1:12" ht="15">
      <c r="A163" s="86" t="s">
        <v>1853</v>
      </c>
      <c r="B163" s="86" t="s">
        <v>1854</v>
      </c>
      <c r="C163" s="86">
        <v>2</v>
      </c>
      <c r="D163" s="121">
        <v>0.0033394447616932462</v>
      </c>
      <c r="E163" s="121">
        <v>2.576916955965207</v>
      </c>
      <c r="F163" s="86" t="s">
        <v>1874</v>
      </c>
      <c r="G163" s="86" t="b">
        <v>0</v>
      </c>
      <c r="H163" s="86" t="b">
        <v>0</v>
      </c>
      <c r="I163" s="86" t="b">
        <v>0</v>
      </c>
      <c r="J163" s="86" t="b">
        <v>0</v>
      </c>
      <c r="K163" s="86" t="b">
        <v>0</v>
      </c>
      <c r="L163" s="86" t="b">
        <v>0</v>
      </c>
    </row>
    <row r="164" spans="1:12" ht="15">
      <c r="A164" s="86" t="s">
        <v>1854</v>
      </c>
      <c r="B164" s="86" t="s">
        <v>1855</v>
      </c>
      <c r="C164" s="86">
        <v>2</v>
      </c>
      <c r="D164" s="121">
        <v>0.0033394447616932462</v>
      </c>
      <c r="E164" s="121">
        <v>2.576916955965207</v>
      </c>
      <c r="F164" s="86" t="s">
        <v>1874</v>
      </c>
      <c r="G164" s="86" t="b">
        <v>0</v>
      </c>
      <c r="H164" s="86" t="b">
        <v>0</v>
      </c>
      <c r="I164" s="86" t="b">
        <v>0</v>
      </c>
      <c r="J164" s="86" t="b">
        <v>0</v>
      </c>
      <c r="K164" s="86" t="b">
        <v>0</v>
      </c>
      <c r="L164" s="86" t="b">
        <v>0</v>
      </c>
    </row>
    <row r="165" spans="1:12" ht="15">
      <c r="A165" s="86" t="s">
        <v>1855</v>
      </c>
      <c r="B165" s="86" t="s">
        <v>305</v>
      </c>
      <c r="C165" s="86">
        <v>2</v>
      </c>
      <c r="D165" s="121">
        <v>0.0033394447616932462</v>
      </c>
      <c r="E165" s="121">
        <v>2.576916955965207</v>
      </c>
      <c r="F165" s="86" t="s">
        <v>1874</v>
      </c>
      <c r="G165" s="86" t="b">
        <v>0</v>
      </c>
      <c r="H165" s="86" t="b">
        <v>0</v>
      </c>
      <c r="I165" s="86" t="b">
        <v>0</v>
      </c>
      <c r="J165" s="86" t="b">
        <v>0</v>
      </c>
      <c r="K165" s="86" t="b">
        <v>0</v>
      </c>
      <c r="L165" s="86" t="b">
        <v>0</v>
      </c>
    </row>
    <row r="166" spans="1:12" ht="15">
      <c r="A166" s="86" t="s">
        <v>305</v>
      </c>
      <c r="B166" s="86" t="s">
        <v>1856</v>
      </c>
      <c r="C166" s="86">
        <v>2</v>
      </c>
      <c r="D166" s="121">
        <v>0.0033394447616932462</v>
      </c>
      <c r="E166" s="121">
        <v>2.576916955965207</v>
      </c>
      <c r="F166" s="86" t="s">
        <v>1874</v>
      </c>
      <c r="G166" s="86" t="b">
        <v>0</v>
      </c>
      <c r="H166" s="86" t="b">
        <v>0</v>
      </c>
      <c r="I166" s="86" t="b">
        <v>0</v>
      </c>
      <c r="J166" s="86" t="b">
        <v>0</v>
      </c>
      <c r="K166" s="86" t="b">
        <v>0</v>
      </c>
      <c r="L166" s="86" t="b">
        <v>0</v>
      </c>
    </row>
    <row r="167" spans="1:12" ht="15">
      <c r="A167" s="86" t="s">
        <v>1856</v>
      </c>
      <c r="B167" s="86" t="s">
        <v>1857</v>
      </c>
      <c r="C167" s="86">
        <v>2</v>
      </c>
      <c r="D167" s="121">
        <v>0.0033394447616932462</v>
      </c>
      <c r="E167" s="121">
        <v>2.576916955965207</v>
      </c>
      <c r="F167" s="86" t="s">
        <v>1874</v>
      </c>
      <c r="G167" s="86" t="b">
        <v>0</v>
      </c>
      <c r="H167" s="86" t="b">
        <v>0</v>
      </c>
      <c r="I167" s="86" t="b">
        <v>0</v>
      </c>
      <c r="J167" s="86" t="b">
        <v>0</v>
      </c>
      <c r="K167" s="86" t="b">
        <v>0</v>
      </c>
      <c r="L167" s="86" t="b">
        <v>0</v>
      </c>
    </row>
    <row r="168" spans="1:12" ht="15">
      <c r="A168" s="86" t="s">
        <v>1857</v>
      </c>
      <c r="B168" s="86" t="s">
        <v>1529</v>
      </c>
      <c r="C168" s="86">
        <v>2</v>
      </c>
      <c r="D168" s="121">
        <v>0.0033394447616932462</v>
      </c>
      <c r="E168" s="121">
        <v>1.4008256969095259</v>
      </c>
      <c r="F168" s="86" t="s">
        <v>1874</v>
      </c>
      <c r="G168" s="86" t="b">
        <v>0</v>
      </c>
      <c r="H168" s="86" t="b">
        <v>0</v>
      </c>
      <c r="I168" s="86" t="b">
        <v>0</v>
      </c>
      <c r="J168" s="86" t="b">
        <v>0</v>
      </c>
      <c r="K168" s="86" t="b">
        <v>0</v>
      </c>
      <c r="L168" s="86" t="b">
        <v>0</v>
      </c>
    </row>
    <row r="169" spans="1:12" ht="15">
      <c r="A169" s="86" t="s">
        <v>1529</v>
      </c>
      <c r="B169" s="86" t="s">
        <v>1858</v>
      </c>
      <c r="C169" s="86">
        <v>2</v>
      </c>
      <c r="D169" s="121">
        <v>0.0033394447616932462</v>
      </c>
      <c r="E169" s="121">
        <v>1.7318189159509503</v>
      </c>
      <c r="F169" s="86" t="s">
        <v>1874</v>
      </c>
      <c r="G169" s="86" t="b">
        <v>0</v>
      </c>
      <c r="H169" s="86" t="b">
        <v>0</v>
      </c>
      <c r="I169" s="86" t="b">
        <v>0</v>
      </c>
      <c r="J169" s="86" t="b">
        <v>0</v>
      </c>
      <c r="K169" s="86" t="b">
        <v>0</v>
      </c>
      <c r="L169" s="86" t="b">
        <v>0</v>
      </c>
    </row>
    <row r="170" spans="1:12" ht="15">
      <c r="A170" s="86" t="s">
        <v>1858</v>
      </c>
      <c r="B170" s="86" t="s">
        <v>1859</v>
      </c>
      <c r="C170" s="86">
        <v>2</v>
      </c>
      <c r="D170" s="121">
        <v>0.0033394447616932462</v>
      </c>
      <c r="E170" s="121">
        <v>2.576916955965207</v>
      </c>
      <c r="F170" s="86" t="s">
        <v>1874</v>
      </c>
      <c r="G170" s="86" t="b">
        <v>0</v>
      </c>
      <c r="H170" s="86" t="b">
        <v>0</v>
      </c>
      <c r="I170" s="86" t="b">
        <v>0</v>
      </c>
      <c r="J170" s="86" t="b">
        <v>0</v>
      </c>
      <c r="K170" s="86" t="b">
        <v>0</v>
      </c>
      <c r="L170" s="86" t="b">
        <v>0</v>
      </c>
    </row>
    <row r="171" spans="1:12" ht="15">
      <c r="A171" s="86" t="s">
        <v>1859</v>
      </c>
      <c r="B171" s="86" t="s">
        <v>1860</v>
      </c>
      <c r="C171" s="86">
        <v>2</v>
      </c>
      <c r="D171" s="121">
        <v>0.0033394447616932462</v>
      </c>
      <c r="E171" s="121">
        <v>2.576916955965207</v>
      </c>
      <c r="F171" s="86" t="s">
        <v>1874</v>
      </c>
      <c r="G171" s="86" t="b">
        <v>0</v>
      </c>
      <c r="H171" s="86" t="b">
        <v>0</v>
      </c>
      <c r="I171" s="86" t="b">
        <v>0</v>
      </c>
      <c r="J171" s="86" t="b">
        <v>0</v>
      </c>
      <c r="K171" s="86" t="b">
        <v>0</v>
      </c>
      <c r="L171" s="86" t="b">
        <v>0</v>
      </c>
    </row>
    <row r="172" spans="1:12" ht="15">
      <c r="A172" s="86" t="s">
        <v>1860</v>
      </c>
      <c r="B172" s="86" t="s">
        <v>1861</v>
      </c>
      <c r="C172" s="86">
        <v>2</v>
      </c>
      <c r="D172" s="121">
        <v>0.0033394447616932462</v>
      </c>
      <c r="E172" s="121">
        <v>2.576916955965207</v>
      </c>
      <c r="F172" s="86" t="s">
        <v>1874</v>
      </c>
      <c r="G172" s="86" t="b">
        <v>0</v>
      </c>
      <c r="H172" s="86" t="b">
        <v>0</v>
      </c>
      <c r="I172" s="86" t="b">
        <v>0</v>
      </c>
      <c r="J172" s="86" t="b">
        <v>0</v>
      </c>
      <c r="K172" s="86" t="b">
        <v>0</v>
      </c>
      <c r="L172" s="86" t="b">
        <v>0</v>
      </c>
    </row>
    <row r="173" spans="1:12" ht="15">
      <c r="A173" s="86" t="s">
        <v>1861</v>
      </c>
      <c r="B173" s="86" t="s">
        <v>1862</v>
      </c>
      <c r="C173" s="86">
        <v>2</v>
      </c>
      <c r="D173" s="121">
        <v>0.0033394447616932462</v>
      </c>
      <c r="E173" s="121">
        <v>2.576916955965207</v>
      </c>
      <c r="F173" s="86" t="s">
        <v>1874</v>
      </c>
      <c r="G173" s="86" t="b">
        <v>0</v>
      </c>
      <c r="H173" s="86" t="b">
        <v>0</v>
      </c>
      <c r="I173" s="86" t="b">
        <v>0</v>
      </c>
      <c r="J173" s="86" t="b">
        <v>0</v>
      </c>
      <c r="K173" s="86" t="b">
        <v>0</v>
      </c>
      <c r="L173" s="86" t="b">
        <v>0</v>
      </c>
    </row>
    <row r="174" spans="1:12" ht="15">
      <c r="A174" s="86" t="s">
        <v>1863</v>
      </c>
      <c r="B174" s="86" t="s">
        <v>1864</v>
      </c>
      <c r="C174" s="86">
        <v>2</v>
      </c>
      <c r="D174" s="121">
        <v>0.0033394447616932462</v>
      </c>
      <c r="E174" s="121">
        <v>2.576916955965207</v>
      </c>
      <c r="F174" s="86" t="s">
        <v>1874</v>
      </c>
      <c r="G174" s="86" t="b">
        <v>0</v>
      </c>
      <c r="H174" s="86" t="b">
        <v>0</v>
      </c>
      <c r="I174" s="86" t="b">
        <v>0</v>
      </c>
      <c r="J174" s="86" t="b">
        <v>0</v>
      </c>
      <c r="K174" s="86" t="b">
        <v>0</v>
      </c>
      <c r="L174" s="86" t="b">
        <v>0</v>
      </c>
    </row>
    <row r="175" spans="1:12" ht="15">
      <c r="A175" s="86" t="s">
        <v>1864</v>
      </c>
      <c r="B175" s="86" t="s">
        <v>1642</v>
      </c>
      <c r="C175" s="86">
        <v>2</v>
      </c>
      <c r="D175" s="121">
        <v>0.0033394447616932462</v>
      </c>
      <c r="E175" s="121">
        <v>2.576916955965207</v>
      </c>
      <c r="F175" s="86" t="s">
        <v>1874</v>
      </c>
      <c r="G175" s="86" t="b">
        <v>0</v>
      </c>
      <c r="H175" s="86" t="b">
        <v>0</v>
      </c>
      <c r="I175" s="86" t="b">
        <v>0</v>
      </c>
      <c r="J175" s="86" t="b">
        <v>0</v>
      </c>
      <c r="K175" s="86" t="b">
        <v>0</v>
      </c>
      <c r="L175" s="86" t="b">
        <v>0</v>
      </c>
    </row>
    <row r="176" spans="1:12" ht="15">
      <c r="A176" s="86" t="s">
        <v>1641</v>
      </c>
      <c r="B176" s="86" t="s">
        <v>1865</v>
      </c>
      <c r="C176" s="86">
        <v>2</v>
      </c>
      <c r="D176" s="121">
        <v>0.0033394447616932462</v>
      </c>
      <c r="E176" s="121">
        <v>2.400825696909526</v>
      </c>
      <c r="F176" s="86" t="s">
        <v>1874</v>
      </c>
      <c r="G176" s="86" t="b">
        <v>0</v>
      </c>
      <c r="H176" s="86" t="b">
        <v>0</v>
      </c>
      <c r="I176" s="86" t="b">
        <v>0</v>
      </c>
      <c r="J176" s="86" t="b">
        <v>0</v>
      </c>
      <c r="K176" s="86" t="b">
        <v>0</v>
      </c>
      <c r="L176" s="86" t="b">
        <v>0</v>
      </c>
    </row>
    <row r="177" spans="1:12" ht="15">
      <c r="A177" s="86" t="s">
        <v>1865</v>
      </c>
      <c r="B177" s="86" t="s">
        <v>1866</v>
      </c>
      <c r="C177" s="86">
        <v>2</v>
      </c>
      <c r="D177" s="121">
        <v>0.0033394447616932462</v>
      </c>
      <c r="E177" s="121">
        <v>2.576916955965207</v>
      </c>
      <c r="F177" s="86" t="s">
        <v>1874</v>
      </c>
      <c r="G177" s="86" t="b">
        <v>0</v>
      </c>
      <c r="H177" s="86" t="b">
        <v>0</v>
      </c>
      <c r="I177" s="86" t="b">
        <v>0</v>
      </c>
      <c r="J177" s="86" t="b">
        <v>0</v>
      </c>
      <c r="K177" s="86" t="b">
        <v>0</v>
      </c>
      <c r="L177" s="86" t="b">
        <v>0</v>
      </c>
    </row>
    <row r="178" spans="1:12" ht="15">
      <c r="A178" s="86" t="s">
        <v>1866</v>
      </c>
      <c r="B178" s="86" t="s">
        <v>1867</v>
      </c>
      <c r="C178" s="86">
        <v>2</v>
      </c>
      <c r="D178" s="121">
        <v>0.0033394447616932462</v>
      </c>
      <c r="E178" s="121">
        <v>2.576916955965207</v>
      </c>
      <c r="F178" s="86" t="s">
        <v>1874</v>
      </c>
      <c r="G178" s="86" t="b">
        <v>0</v>
      </c>
      <c r="H178" s="86" t="b">
        <v>0</v>
      </c>
      <c r="I178" s="86" t="b">
        <v>0</v>
      </c>
      <c r="J178" s="86" t="b">
        <v>0</v>
      </c>
      <c r="K178" s="86" t="b">
        <v>0</v>
      </c>
      <c r="L178" s="86" t="b">
        <v>0</v>
      </c>
    </row>
    <row r="179" spans="1:12" ht="15">
      <c r="A179" s="86" t="s">
        <v>1867</v>
      </c>
      <c r="B179" s="86" t="s">
        <v>1868</v>
      </c>
      <c r="C179" s="86">
        <v>2</v>
      </c>
      <c r="D179" s="121">
        <v>0.0033394447616932462</v>
      </c>
      <c r="E179" s="121">
        <v>2.576916955965207</v>
      </c>
      <c r="F179" s="86" t="s">
        <v>1874</v>
      </c>
      <c r="G179" s="86" t="b">
        <v>0</v>
      </c>
      <c r="H179" s="86" t="b">
        <v>0</v>
      </c>
      <c r="I179" s="86" t="b">
        <v>0</v>
      </c>
      <c r="J179" s="86" t="b">
        <v>0</v>
      </c>
      <c r="K179" s="86" t="b">
        <v>0</v>
      </c>
      <c r="L179" s="86" t="b">
        <v>0</v>
      </c>
    </row>
    <row r="180" spans="1:12" ht="15">
      <c r="A180" s="86" t="s">
        <v>1868</v>
      </c>
      <c r="B180" s="86" t="s">
        <v>1869</v>
      </c>
      <c r="C180" s="86">
        <v>2</v>
      </c>
      <c r="D180" s="121">
        <v>0.0033394447616932462</v>
      </c>
      <c r="E180" s="121">
        <v>2.576916955965207</v>
      </c>
      <c r="F180" s="86" t="s">
        <v>1874</v>
      </c>
      <c r="G180" s="86" t="b">
        <v>0</v>
      </c>
      <c r="H180" s="86" t="b">
        <v>0</v>
      </c>
      <c r="I180" s="86" t="b">
        <v>0</v>
      </c>
      <c r="J180" s="86" t="b">
        <v>0</v>
      </c>
      <c r="K180" s="86" t="b">
        <v>0</v>
      </c>
      <c r="L180" s="86" t="b">
        <v>0</v>
      </c>
    </row>
    <row r="181" spans="1:12" ht="15">
      <c r="A181" s="86" t="s">
        <v>1869</v>
      </c>
      <c r="B181" s="86" t="s">
        <v>1537</v>
      </c>
      <c r="C181" s="86">
        <v>2</v>
      </c>
      <c r="D181" s="121">
        <v>0.0033394447616932462</v>
      </c>
      <c r="E181" s="121">
        <v>2.1789769472931693</v>
      </c>
      <c r="F181" s="86" t="s">
        <v>1874</v>
      </c>
      <c r="G181" s="86" t="b">
        <v>0</v>
      </c>
      <c r="H181" s="86" t="b">
        <v>0</v>
      </c>
      <c r="I181" s="86" t="b">
        <v>0</v>
      </c>
      <c r="J181" s="86" t="b">
        <v>0</v>
      </c>
      <c r="K181" s="86" t="b">
        <v>0</v>
      </c>
      <c r="L181" s="86" t="b">
        <v>0</v>
      </c>
    </row>
    <row r="182" spans="1:12" ht="15">
      <c r="A182" s="86" t="s">
        <v>298</v>
      </c>
      <c r="B182" s="86" t="s">
        <v>297</v>
      </c>
      <c r="C182" s="86">
        <v>3</v>
      </c>
      <c r="D182" s="121">
        <v>0</v>
      </c>
      <c r="E182" s="121">
        <v>1.785329835010767</v>
      </c>
      <c r="F182" s="86" t="s">
        <v>1413</v>
      </c>
      <c r="G182" s="86" t="b">
        <v>0</v>
      </c>
      <c r="H182" s="86" t="b">
        <v>0</v>
      </c>
      <c r="I182" s="86" t="b">
        <v>0</v>
      </c>
      <c r="J182" s="86" t="b">
        <v>0</v>
      </c>
      <c r="K182" s="86" t="b">
        <v>0</v>
      </c>
      <c r="L182" s="86" t="b">
        <v>0</v>
      </c>
    </row>
    <row r="183" spans="1:12" ht="15">
      <c r="A183" s="86" t="s">
        <v>297</v>
      </c>
      <c r="B183" s="86" t="s">
        <v>296</v>
      </c>
      <c r="C183" s="86">
        <v>3</v>
      </c>
      <c r="D183" s="121">
        <v>0</v>
      </c>
      <c r="E183" s="121">
        <v>1.785329835010767</v>
      </c>
      <c r="F183" s="86" t="s">
        <v>1413</v>
      </c>
      <c r="G183" s="86" t="b">
        <v>0</v>
      </c>
      <c r="H183" s="86" t="b">
        <v>0</v>
      </c>
      <c r="I183" s="86" t="b">
        <v>0</v>
      </c>
      <c r="J183" s="86" t="b">
        <v>0</v>
      </c>
      <c r="K183" s="86" t="b">
        <v>0</v>
      </c>
      <c r="L183" s="86" t="b">
        <v>0</v>
      </c>
    </row>
    <row r="184" spans="1:12" ht="15">
      <c r="A184" s="86" t="s">
        <v>296</v>
      </c>
      <c r="B184" s="86" t="s">
        <v>1534</v>
      </c>
      <c r="C184" s="86">
        <v>3</v>
      </c>
      <c r="D184" s="121">
        <v>0</v>
      </c>
      <c r="E184" s="121">
        <v>1.785329835010767</v>
      </c>
      <c r="F184" s="86" t="s">
        <v>1413</v>
      </c>
      <c r="G184" s="86" t="b">
        <v>0</v>
      </c>
      <c r="H184" s="86" t="b">
        <v>0</v>
      </c>
      <c r="I184" s="86" t="b">
        <v>0</v>
      </c>
      <c r="J184" s="86" t="b">
        <v>0</v>
      </c>
      <c r="K184" s="86" t="b">
        <v>0</v>
      </c>
      <c r="L184" s="86" t="b">
        <v>0</v>
      </c>
    </row>
    <row r="185" spans="1:12" ht="15">
      <c r="A185" s="86" t="s">
        <v>1534</v>
      </c>
      <c r="B185" s="86" t="s">
        <v>295</v>
      </c>
      <c r="C185" s="86">
        <v>3</v>
      </c>
      <c r="D185" s="121">
        <v>0</v>
      </c>
      <c r="E185" s="121">
        <v>1.785329835010767</v>
      </c>
      <c r="F185" s="86" t="s">
        <v>1413</v>
      </c>
      <c r="G185" s="86" t="b">
        <v>0</v>
      </c>
      <c r="H185" s="86" t="b">
        <v>0</v>
      </c>
      <c r="I185" s="86" t="b">
        <v>0</v>
      </c>
      <c r="J185" s="86" t="b">
        <v>0</v>
      </c>
      <c r="K185" s="86" t="b">
        <v>0</v>
      </c>
      <c r="L185" s="86" t="b">
        <v>0</v>
      </c>
    </row>
    <row r="186" spans="1:12" ht="15">
      <c r="A186" s="86" t="s">
        <v>295</v>
      </c>
      <c r="B186" s="86" t="s">
        <v>294</v>
      </c>
      <c r="C186" s="86">
        <v>3</v>
      </c>
      <c r="D186" s="121">
        <v>0</v>
      </c>
      <c r="E186" s="121">
        <v>1.785329835010767</v>
      </c>
      <c r="F186" s="86" t="s">
        <v>1413</v>
      </c>
      <c r="G186" s="86" t="b">
        <v>0</v>
      </c>
      <c r="H186" s="86" t="b">
        <v>0</v>
      </c>
      <c r="I186" s="86" t="b">
        <v>0</v>
      </c>
      <c r="J186" s="86" t="b">
        <v>0</v>
      </c>
      <c r="K186" s="86" t="b">
        <v>0</v>
      </c>
      <c r="L186" s="86" t="b">
        <v>0</v>
      </c>
    </row>
    <row r="187" spans="1:12" ht="15">
      <c r="A187" s="86" t="s">
        <v>294</v>
      </c>
      <c r="B187" s="86" t="s">
        <v>293</v>
      </c>
      <c r="C187" s="86">
        <v>3</v>
      </c>
      <c r="D187" s="121">
        <v>0</v>
      </c>
      <c r="E187" s="121">
        <v>1.785329835010767</v>
      </c>
      <c r="F187" s="86" t="s">
        <v>1413</v>
      </c>
      <c r="G187" s="86" t="b">
        <v>0</v>
      </c>
      <c r="H187" s="86" t="b">
        <v>0</v>
      </c>
      <c r="I187" s="86" t="b">
        <v>0</v>
      </c>
      <c r="J187" s="86" t="b">
        <v>0</v>
      </c>
      <c r="K187" s="86" t="b">
        <v>0</v>
      </c>
      <c r="L187" s="86" t="b">
        <v>0</v>
      </c>
    </row>
    <row r="188" spans="1:12" ht="15">
      <c r="A188" s="86" t="s">
        <v>293</v>
      </c>
      <c r="B188" s="86" t="s">
        <v>223</v>
      </c>
      <c r="C188" s="86">
        <v>3</v>
      </c>
      <c r="D188" s="121">
        <v>0</v>
      </c>
      <c r="E188" s="121">
        <v>1.785329835010767</v>
      </c>
      <c r="F188" s="86" t="s">
        <v>1413</v>
      </c>
      <c r="G188" s="86" t="b">
        <v>0</v>
      </c>
      <c r="H188" s="86" t="b">
        <v>0</v>
      </c>
      <c r="I188" s="86" t="b">
        <v>0</v>
      </c>
      <c r="J188" s="86" t="b">
        <v>0</v>
      </c>
      <c r="K188" s="86" t="b">
        <v>0</v>
      </c>
      <c r="L188" s="86" t="b">
        <v>0</v>
      </c>
    </row>
    <row r="189" spans="1:12" ht="15">
      <c r="A189" s="86" t="s">
        <v>223</v>
      </c>
      <c r="B189" s="86" t="s">
        <v>292</v>
      </c>
      <c r="C189" s="86">
        <v>3</v>
      </c>
      <c r="D189" s="121">
        <v>0</v>
      </c>
      <c r="E189" s="121">
        <v>1.785329835010767</v>
      </c>
      <c r="F189" s="86" t="s">
        <v>1413</v>
      </c>
      <c r="G189" s="86" t="b">
        <v>0</v>
      </c>
      <c r="H189" s="86" t="b">
        <v>0</v>
      </c>
      <c r="I189" s="86" t="b">
        <v>0</v>
      </c>
      <c r="J189" s="86" t="b">
        <v>0</v>
      </c>
      <c r="K189" s="86" t="b">
        <v>0</v>
      </c>
      <c r="L189" s="86" t="b">
        <v>0</v>
      </c>
    </row>
    <row r="190" spans="1:12" ht="15">
      <c r="A190" s="86" t="s">
        <v>292</v>
      </c>
      <c r="B190" s="86" t="s">
        <v>1535</v>
      </c>
      <c r="C190" s="86">
        <v>3</v>
      </c>
      <c r="D190" s="121">
        <v>0</v>
      </c>
      <c r="E190" s="121">
        <v>1.785329835010767</v>
      </c>
      <c r="F190" s="86" t="s">
        <v>1413</v>
      </c>
      <c r="G190" s="86" t="b">
        <v>0</v>
      </c>
      <c r="H190" s="86" t="b">
        <v>0</v>
      </c>
      <c r="I190" s="86" t="b">
        <v>0</v>
      </c>
      <c r="J190" s="86" t="b">
        <v>0</v>
      </c>
      <c r="K190" s="86" t="b">
        <v>0</v>
      </c>
      <c r="L190" s="86" t="b">
        <v>0</v>
      </c>
    </row>
    <row r="191" spans="1:12" ht="15">
      <c r="A191" s="86" t="s">
        <v>1535</v>
      </c>
      <c r="B191" s="86" t="s">
        <v>291</v>
      </c>
      <c r="C191" s="86">
        <v>3</v>
      </c>
      <c r="D191" s="121">
        <v>0</v>
      </c>
      <c r="E191" s="121">
        <v>1.785329835010767</v>
      </c>
      <c r="F191" s="86" t="s">
        <v>1413</v>
      </c>
      <c r="G191" s="86" t="b">
        <v>0</v>
      </c>
      <c r="H191" s="86" t="b">
        <v>0</v>
      </c>
      <c r="I191" s="86" t="b">
        <v>0</v>
      </c>
      <c r="J191" s="86" t="b">
        <v>0</v>
      </c>
      <c r="K191" s="86" t="b">
        <v>0</v>
      </c>
      <c r="L191" s="86" t="b">
        <v>0</v>
      </c>
    </row>
    <row r="192" spans="1:12" ht="15">
      <c r="A192" s="86" t="s">
        <v>291</v>
      </c>
      <c r="B192" s="86" t="s">
        <v>290</v>
      </c>
      <c r="C192" s="86">
        <v>3</v>
      </c>
      <c r="D192" s="121">
        <v>0</v>
      </c>
      <c r="E192" s="121">
        <v>1.785329835010767</v>
      </c>
      <c r="F192" s="86" t="s">
        <v>1413</v>
      </c>
      <c r="G192" s="86" t="b">
        <v>0</v>
      </c>
      <c r="H192" s="86" t="b">
        <v>0</v>
      </c>
      <c r="I192" s="86" t="b">
        <v>0</v>
      </c>
      <c r="J192" s="86" t="b">
        <v>0</v>
      </c>
      <c r="K192" s="86" t="b">
        <v>0</v>
      </c>
      <c r="L192" s="86" t="b">
        <v>0</v>
      </c>
    </row>
    <row r="193" spans="1:12" ht="15">
      <c r="A193" s="86" t="s">
        <v>290</v>
      </c>
      <c r="B193" s="86" t="s">
        <v>289</v>
      </c>
      <c r="C193" s="86">
        <v>3</v>
      </c>
      <c r="D193" s="121">
        <v>0</v>
      </c>
      <c r="E193" s="121">
        <v>1.785329835010767</v>
      </c>
      <c r="F193" s="86" t="s">
        <v>1413</v>
      </c>
      <c r="G193" s="86" t="b">
        <v>0</v>
      </c>
      <c r="H193" s="86" t="b">
        <v>0</v>
      </c>
      <c r="I193" s="86" t="b">
        <v>0</v>
      </c>
      <c r="J193" s="86" t="b">
        <v>0</v>
      </c>
      <c r="K193" s="86" t="b">
        <v>0</v>
      </c>
      <c r="L193" s="86" t="b">
        <v>0</v>
      </c>
    </row>
    <row r="194" spans="1:12" ht="15">
      <c r="A194" s="86" t="s">
        <v>289</v>
      </c>
      <c r="B194" s="86" t="s">
        <v>1785</v>
      </c>
      <c r="C194" s="86">
        <v>3</v>
      </c>
      <c r="D194" s="121">
        <v>0</v>
      </c>
      <c r="E194" s="121">
        <v>1.785329835010767</v>
      </c>
      <c r="F194" s="86" t="s">
        <v>1413</v>
      </c>
      <c r="G194" s="86" t="b">
        <v>0</v>
      </c>
      <c r="H194" s="86" t="b">
        <v>0</v>
      </c>
      <c r="I194" s="86" t="b">
        <v>0</v>
      </c>
      <c r="J194" s="86" t="b">
        <v>0</v>
      </c>
      <c r="K194" s="86" t="b">
        <v>0</v>
      </c>
      <c r="L194" s="86" t="b">
        <v>0</v>
      </c>
    </row>
    <row r="195" spans="1:12" ht="15">
      <c r="A195" s="86" t="s">
        <v>1785</v>
      </c>
      <c r="B195" s="86" t="s">
        <v>288</v>
      </c>
      <c r="C195" s="86">
        <v>3</v>
      </c>
      <c r="D195" s="121">
        <v>0</v>
      </c>
      <c r="E195" s="121">
        <v>1.785329835010767</v>
      </c>
      <c r="F195" s="86" t="s">
        <v>1413</v>
      </c>
      <c r="G195" s="86" t="b">
        <v>0</v>
      </c>
      <c r="H195" s="86" t="b">
        <v>0</v>
      </c>
      <c r="I195" s="86" t="b">
        <v>0</v>
      </c>
      <c r="J195" s="86" t="b">
        <v>0</v>
      </c>
      <c r="K195" s="86" t="b">
        <v>0</v>
      </c>
      <c r="L195" s="86" t="b">
        <v>0</v>
      </c>
    </row>
    <row r="196" spans="1:12" ht="15">
      <c r="A196" s="86" t="s">
        <v>288</v>
      </c>
      <c r="B196" s="86" t="s">
        <v>287</v>
      </c>
      <c r="C196" s="86">
        <v>3</v>
      </c>
      <c r="D196" s="121">
        <v>0</v>
      </c>
      <c r="E196" s="121">
        <v>1.785329835010767</v>
      </c>
      <c r="F196" s="86" t="s">
        <v>1413</v>
      </c>
      <c r="G196" s="86" t="b">
        <v>0</v>
      </c>
      <c r="H196" s="86" t="b">
        <v>0</v>
      </c>
      <c r="I196" s="86" t="b">
        <v>0</v>
      </c>
      <c r="J196" s="86" t="b">
        <v>0</v>
      </c>
      <c r="K196" s="86" t="b">
        <v>0</v>
      </c>
      <c r="L196" s="86" t="b">
        <v>0</v>
      </c>
    </row>
    <row r="197" spans="1:12" ht="15">
      <c r="A197" s="86" t="s">
        <v>287</v>
      </c>
      <c r="B197" s="86" t="s">
        <v>1786</v>
      </c>
      <c r="C197" s="86">
        <v>3</v>
      </c>
      <c r="D197" s="121">
        <v>0</v>
      </c>
      <c r="E197" s="121">
        <v>1.785329835010767</v>
      </c>
      <c r="F197" s="86" t="s">
        <v>1413</v>
      </c>
      <c r="G197" s="86" t="b">
        <v>0</v>
      </c>
      <c r="H197" s="86" t="b">
        <v>0</v>
      </c>
      <c r="I197" s="86" t="b">
        <v>0</v>
      </c>
      <c r="J197" s="86" t="b">
        <v>0</v>
      </c>
      <c r="K197" s="86" t="b">
        <v>0</v>
      </c>
      <c r="L197" s="86" t="b">
        <v>0</v>
      </c>
    </row>
    <row r="198" spans="1:12" ht="15">
      <c r="A198" s="86" t="s">
        <v>1786</v>
      </c>
      <c r="B198" s="86" t="s">
        <v>286</v>
      </c>
      <c r="C198" s="86">
        <v>3</v>
      </c>
      <c r="D198" s="121">
        <v>0</v>
      </c>
      <c r="E198" s="121">
        <v>1.785329835010767</v>
      </c>
      <c r="F198" s="86" t="s">
        <v>1413</v>
      </c>
      <c r="G198" s="86" t="b">
        <v>0</v>
      </c>
      <c r="H198" s="86" t="b">
        <v>0</v>
      </c>
      <c r="I198" s="86" t="b">
        <v>0</v>
      </c>
      <c r="J198" s="86" t="b">
        <v>0</v>
      </c>
      <c r="K198" s="86" t="b">
        <v>0</v>
      </c>
      <c r="L198" s="86" t="b">
        <v>0</v>
      </c>
    </row>
    <row r="199" spans="1:12" ht="15">
      <c r="A199" s="86" t="s">
        <v>286</v>
      </c>
      <c r="B199" s="86" t="s">
        <v>285</v>
      </c>
      <c r="C199" s="86">
        <v>3</v>
      </c>
      <c r="D199" s="121">
        <v>0</v>
      </c>
      <c r="E199" s="121">
        <v>1.785329835010767</v>
      </c>
      <c r="F199" s="86" t="s">
        <v>1413</v>
      </c>
      <c r="G199" s="86" t="b">
        <v>0</v>
      </c>
      <c r="H199" s="86" t="b">
        <v>0</v>
      </c>
      <c r="I199" s="86" t="b">
        <v>0</v>
      </c>
      <c r="J199" s="86" t="b">
        <v>0</v>
      </c>
      <c r="K199" s="86" t="b">
        <v>0</v>
      </c>
      <c r="L199" s="86" t="b">
        <v>0</v>
      </c>
    </row>
    <row r="200" spans="1:12" ht="15">
      <c r="A200" s="86" t="s">
        <v>285</v>
      </c>
      <c r="B200" s="86" t="s">
        <v>284</v>
      </c>
      <c r="C200" s="86">
        <v>3</v>
      </c>
      <c r="D200" s="121">
        <v>0</v>
      </c>
      <c r="E200" s="121">
        <v>1.785329835010767</v>
      </c>
      <c r="F200" s="86" t="s">
        <v>1413</v>
      </c>
      <c r="G200" s="86" t="b">
        <v>0</v>
      </c>
      <c r="H200" s="86" t="b">
        <v>0</v>
      </c>
      <c r="I200" s="86" t="b">
        <v>0</v>
      </c>
      <c r="J200" s="86" t="b">
        <v>0</v>
      </c>
      <c r="K200" s="86" t="b">
        <v>0</v>
      </c>
      <c r="L200" s="86" t="b">
        <v>0</v>
      </c>
    </row>
    <row r="201" spans="1:12" ht="15">
      <c r="A201" s="86" t="s">
        <v>284</v>
      </c>
      <c r="B201" s="86" t="s">
        <v>283</v>
      </c>
      <c r="C201" s="86">
        <v>3</v>
      </c>
      <c r="D201" s="121">
        <v>0</v>
      </c>
      <c r="E201" s="121">
        <v>1.785329835010767</v>
      </c>
      <c r="F201" s="86" t="s">
        <v>1413</v>
      </c>
      <c r="G201" s="86" t="b">
        <v>0</v>
      </c>
      <c r="H201" s="86" t="b">
        <v>0</v>
      </c>
      <c r="I201" s="86" t="b">
        <v>0</v>
      </c>
      <c r="J201" s="86" t="b">
        <v>0</v>
      </c>
      <c r="K201" s="86" t="b">
        <v>0</v>
      </c>
      <c r="L201" s="86" t="b">
        <v>0</v>
      </c>
    </row>
    <row r="202" spans="1:12" ht="15">
      <c r="A202" s="86" t="s">
        <v>283</v>
      </c>
      <c r="B202" s="86" t="s">
        <v>282</v>
      </c>
      <c r="C202" s="86">
        <v>3</v>
      </c>
      <c r="D202" s="121">
        <v>0</v>
      </c>
      <c r="E202" s="121">
        <v>1.785329835010767</v>
      </c>
      <c r="F202" s="86" t="s">
        <v>1413</v>
      </c>
      <c r="G202" s="86" t="b">
        <v>0</v>
      </c>
      <c r="H202" s="86" t="b">
        <v>0</v>
      </c>
      <c r="I202" s="86" t="b">
        <v>0</v>
      </c>
      <c r="J202" s="86" t="b">
        <v>0</v>
      </c>
      <c r="K202" s="86" t="b">
        <v>0</v>
      </c>
      <c r="L202" s="86" t="b">
        <v>0</v>
      </c>
    </row>
    <row r="203" spans="1:12" ht="15">
      <c r="A203" s="86" t="s">
        <v>282</v>
      </c>
      <c r="B203" s="86" t="s">
        <v>281</v>
      </c>
      <c r="C203" s="86">
        <v>3</v>
      </c>
      <c r="D203" s="121">
        <v>0</v>
      </c>
      <c r="E203" s="121">
        <v>1.785329835010767</v>
      </c>
      <c r="F203" s="86" t="s">
        <v>1413</v>
      </c>
      <c r="G203" s="86" t="b">
        <v>0</v>
      </c>
      <c r="H203" s="86" t="b">
        <v>0</v>
      </c>
      <c r="I203" s="86" t="b">
        <v>0</v>
      </c>
      <c r="J203" s="86" t="b">
        <v>0</v>
      </c>
      <c r="K203" s="86" t="b">
        <v>0</v>
      </c>
      <c r="L203" s="86" t="b">
        <v>0</v>
      </c>
    </row>
    <row r="204" spans="1:12" ht="15">
      <c r="A204" s="86" t="s">
        <v>281</v>
      </c>
      <c r="B204" s="86" t="s">
        <v>280</v>
      </c>
      <c r="C204" s="86">
        <v>3</v>
      </c>
      <c r="D204" s="121">
        <v>0</v>
      </c>
      <c r="E204" s="121">
        <v>1.785329835010767</v>
      </c>
      <c r="F204" s="86" t="s">
        <v>1413</v>
      </c>
      <c r="G204" s="86" t="b">
        <v>0</v>
      </c>
      <c r="H204" s="86" t="b">
        <v>0</v>
      </c>
      <c r="I204" s="86" t="b">
        <v>0</v>
      </c>
      <c r="J204" s="86" t="b">
        <v>0</v>
      </c>
      <c r="K204" s="86" t="b">
        <v>0</v>
      </c>
      <c r="L204" s="86" t="b">
        <v>0</v>
      </c>
    </row>
    <row r="205" spans="1:12" ht="15">
      <c r="A205" s="86" t="s">
        <v>280</v>
      </c>
      <c r="B205" s="86" t="s">
        <v>279</v>
      </c>
      <c r="C205" s="86">
        <v>3</v>
      </c>
      <c r="D205" s="121">
        <v>0</v>
      </c>
      <c r="E205" s="121">
        <v>1.785329835010767</v>
      </c>
      <c r="F205" s="86" t="s">
        <v>1413</v>
      </c>
      <c r="G205" s="86" t="b">
        <v>0</v>
      </c>
      <c r="H205" s="86" t="b">
        <v>0</v>
      </c>
      <c r="I205" s="86" t="b">
        <v>0</v>
      </c>
      <c r="J205" s="86" t="b">
        <v>0</v>
      </c>
      <c r="K205" s="86" t="b">
        <v>0</v>
      </c>
      <c r="L205" s="86" t="b">
        <v>0</v>
      </c>
    </row>
    <row r="206" spans="1:12" ht="15">
      <c r="A206" s="86" t="s">
        <v>279</v>
      </c>
      <c r="B206" s="86" t="s">
        <v>278</v>
      </c>
      <c r="C206" s="86">
        <v>3</v>
      </c>
      <c r="D206" s="121">
        <v>0</v>
      </c>
      <c r="E206" s="121">
        <v>1.785329835010767</v>
      </c>
      <c r="F206" s="86" t="s">
        <v>1413</v>
      </c>
      <c r="G206" s="86" t="b">
        <v>0</v>
      </c>
      <c r="H206" s="86" t="b">
        <v>0</v>
      </c>
      <c r="I206" s="86" t="b">
        <v>0</v>
      </c>
      <c r="J206" s="86" t="b">
        <v>0</v>
      </c>
      <c r="K206" s="86" t="b">
        <v>0</v>
      </c>
      <c r="L206" s="86" t="b">
        <v>0</v>
      </c>
    </row>
    <row r="207" spans="1:12" ht="15">
      <c r="A207" s="86" t="s">
        <v>278</v>
      </c>
      <c r="B207" s="86" t="s">
        <v>277</v>
      </c>
      <c r="C207" s="86">
        <v>3</v>
      </c>
      <c r="D207" s="121">
        <v>0</v>
      </c>
      <c r="E207" s="121">
        <v>1.785329835010767</v>
      </c>
      <c r="F207" s="86" t="s">
        <v>1413</v>
      </c>
      <c r="G207" s="86" t="b">
        <v>0</v>
      </c>
      <c r="H207" s="86" t="b">
        <v>0</v>
      </c>
      <c r="I207" s="86" t="b">
        <v>0</v>
      </c>
      <c r="J207" s="86" t="b">
        <v>0</v>
      </c>
      <c r="K207" s="86" t="b">
        <v>0</v>
      </c>
      <c r="L207" s="86" t="b">
        <v>0</v>
      </c>
    </row>
    <row r="208" spans="1:12" ht="15">
      <c r="A208" s="86" t="s">
        <v>277</v>
      </c>
      <c r="B208" s="86" t="s">
        <v>276</v>
      </c>
      <c r="C208" s="86">
        <v>3</v>
      </c>
      <c r="D208" s="121">
        <v>0</v>
      </c>
      <c r="E208" s="121">
        <v>1.785329835010767</v>
      </c>
      <c r="F208" s="86" t="s">
        <v>1413</v>
      </c>
      <c r="G208" s="86" t="b">
        <v>0</v>
      </c>
      <c r="H208" s="86" t="b">
        <v>0</v>
      </c>
      <c r="I208" s="86" t="b">
        <v>0</v>
      </c>
      <c r="J208" s="86" t="b">
        <v>0</v>
      </c>
      <c r="K208" s="86" t="b">
        <v>0</v>
      </c>
      <c r="L208" s="86" t="b">
        <v>0</v>
      </c>
    </row>
    <row r="209" spans="1:12" ht="15">
      <c r="A209" s="86" t="s">
        <v>276</v>
      </c>
      <c r="B209" s="86" t="s">
        <v>275</v>
      </c>
      <c r="C209" s="86">
        <v>3</v>
      </c>
      <c r="D209" s="121">
        <v>0</v>
      </c>
      <c r="E209" s="121">
        <v>1.785329835010767</v>
      </c>
      <c r="F209" s="86" t="s">
        <v>1413</v>
      </c>
      <c r="G209" s="86" t="b">
        <v>0</v>
      </c>
      <c r="H209" s="86" t="b">
        <v>0</v>
      </c>
      <c r="I209" s="86" t="b">
        <v>0</v>
      </c>
      <c r="J209" s="86" t="b">
        <v>0</v>
      </c>
      <c r="K209" s="86" t="b">
        <v>0</v>
      </c>
      <c r="L209" s="86" t="b">
        <v>0</v>
      </c>
    </row>
    <row r="210" spans="1:12" ht="15">
      <c r="A210" s="86" t="s">
        <v>275</v>
      </c>
      <c r="B210" s="86" t="s">
        <v>1787</v>
      </c>
      <c r="C210" s="86">
        <v>3</v>
      </c>
      <c r="D210" s="121">
        <v>0</v>
      </c>
      <c r="E210" s="121">
        <v>1.785329835010767</v>
      </c>
      <c r="F210" s="86" t="s">
        <v>1413</v>
      </c>
      <c r="G210" s="86" t="b">
        <v>0</v>
      </c>
      <c r="H210" s="86" t="b">
        <v>0</v>
      </c>
      <c r="I210" s="86" t="b">
        <v>0</v>
      </c>
      <c r="J210" s="86" t="b">
        <v>0</v>
      </c>
      <c r="K210" s="86" t="b">
        <v>0</v>
      </c>
      <c r="L210" s="86" t="b">
        <v>0</v>
      </c>
    </row>
    <row r="211" spans="1:12" ht="15">
      <c r="A211" s="86" t="s">
        <v>1787</v>
      </c>
      <c r="B211" s="86" t="s">
        <v>274</v>
      </c>
      <c r="C211" s="86">
        <v>3</v>
      </c>
      <c r="D211" s="121">
        <v>0</v>
      </c>
      <c r="E211" s="121">
        <v>1.785329835010767</v>
      </c>
      <c r="F211" s="86" t="s">
        <v>1413</v>
      </c>
      <c r="G211" s="86" t="b">
        <v>0</v>
      </c>
      <c r="H211" s="86" t="b">
        <v>0</v>
      </c>
      <c r="I211" s="86" t="b">
        <v>0</v>
      </c>
      <c r="J211" s="86" t="b">
        <v>0</v>
      </c>
      <c r="K211" s="86" t="b">
        <v>0</v>
      </c>
      <c r="L211" s="86" t="b">
        <v>0</v>
      </c>
    </row>
    <row r="212" spans="1:12" ht="15">
      <c r="A212" s="86" t="s">
        <v>274</v>
      </c>
      <c r="B212" s="86" t="s">
        <v>273</v>
      </c>
      <c r="C212" s="86">
        <v>3</v>
      </c>
      <c r="D212" s="121">
        <v>0</v>
      </c>
      <c r="E212" s="121">
        <v>1.785329835010767</v>
      </c>
      <c r="F212" s="86" t="s">
        <v>1413</v>
      </c>
      <c r="G212" s="86" t="b">
        <v>0</v>
      </c>
      <c r="H212" s="86" t="b">
        <v>0</v>
      </c>
      <c r="I212" s="86" t="b">
        <v>0</v>
      </c>
      <c r="J212" s="86" t="b">
        <v>0</v>
      </c>
      <c r="K212" s="86" t="b">
        <v>0</v>
      </c>
      <c r="L212" s="86" t="b">
        <v>0</v>
      </c>
    </row>
    <row r="213" spans="1:12" ht="15">
      <c r="A213" s="86" t="s">
        <v>273</v>
      </c>
      <c r="B213" s="86" t="s">
        <v>272</v>
      </c>
      <c r="C213" s="86">
        <v>3</v>
      </c>
      <c r="D213" s="121">
        <v>0</v>
      </c>
      <c r="E213" s="121">
        <v>1.785329835010767</v>
      </c>
      <c r="F213" s="86" t="s">
        <v>1413</v>
      </c>
      <c r="G213" s="86" t="b">
        <v>0</v>
      </c>
      <c r="H213" s="86" t="b">
        <v>0</v>
      </c>
      <c r="I213" s="86" t="b">
        <v>0</v>
      </c>
      <c r="J213" s="86" t="b">
        <v>0</v>
      </c>
      <c r="K213" s="86" t="b">
        <v>0</v>
      </c>
      <c r="L213" s="86" t="b">
        <v>0</v>
      </c>
    </row>
    <row r="214" spans="1:12" ht="15">
      <c r="A214" s="86" t="s">
        <v>272</v>
      </c>
      <c r="B214" s="86" t="s">
        <v>271</v>
      </c>
      <c r="C214" s="86">
        <v>3</v>
      </c>
      <c r="D214" s="121">
        <v>0</v>
      </c>
      <c r="E214" s="121">
        <v>1.785329835010767</v>
      </c>
      <c r="F214" s="86" t="s">
        <v>1413</v>
      </c>
      <c r="G214" s="86" t="b">
        <v>0</v>
      </c>
      <c r="H214" s="86" t="b">
        <v>0</v>
      </c>
      <c r="I214" s="86" t="b">
        <v>0</v>
      </c>
      <c r="J214" s="86" t="b">
        <v>0</v>
      </c>
      <c r="K214" s="86" t="b">
        <v>0</v>
      </c>
      <c r="L214" s="86" t="b">
        <v>0</v>
      </c>
    </row>
    <row r="215" spans="1:12" ht="15">
      <c r="A215" s="86" t="s">
        <v>271</v>
      </c>
      <c r="B215" s="86" t="s">
        <v>270</v>
      </c>
      <c r="C215" s="86">
        <v>3</v>
      </c>
      <c r="D215" s="121">
        <v>0</v>
      </c>
      <c r="E215" s="121">
        <v>1.785329835010767</v>
      </c>
      <c r="F215" s="86" t="s">
        <v>1413</v>
      </c>
      <c r="G215" s="86" t="b">
        <v>0</v>
      </c>
      <c r="H215" s="86" t="b">
        <v>0</v>
      </c>
      <c r="I215" s="86" t="b">
        <v>0</v>
      </c>
      <c r="J215" s="86" t="b">
        <v>0</v>
      </c>
      <c r="K215" s="86" t="b">
        <v>0</v>
      </c>
      <c r="L215" s="86" t="b">
        <v>0</v>
      </c>
    </row>
    <row r="216" spans="1:12" ht="15">
      <c r="A216" s="86" t="s">
        <v>270</v>
      </c>
      <c r="B216" s="86" t="s">
        <v>269</v>
      </c>
      <c r="C216" s="86">
        <v>3</v>
      </c>
      <c r="D216" s="121">
        <v>0</v>
      </c>
      <c r="E216" s="121">
        <v>1.785329835010767</v>
      </c>
      <c r="F216" s="86" t="s">
        <v>1413</v>
      </c>
      <c r="G216" s="86" t="b">
        <v>0</v>
      </c>
      <c r="H216" s="86" t="b">
        <v>0</v>
      </c>
      <c r="I216" s="86" t="b">
        <v>0</v>
      </c>
      <c r="J216" s="86" t="b">
        <v>0</v>
      </c>
      <c r="K216" s="86" t="b">
        <v>0</v>
      </c>
      <c r="L216" s="86" t="b">
        <v>0</v>
      </c>
    </row>
    <row r="217" spans="1:12" ht="15">
      <c r="A217" s="86" t="s">
        <v>269</v>
      </c>
      <c r="B217" s="86" t="s">
        <v>268</v>
      </c>
      <c r="C217" s="86">
        <v>3</v>
      </c>
      <c r="D217" s="121">
        <v>0</v>
      </c>
      <c r="E217" s="121">
        <v>1.785329835010767</v>
      </c>
      <c r="F217" s="86" t="s">
        <v>1413</v>
      </c>
      <c r="G217" s="86" t="b">
        <v>0</v>
      </c>
      <c r="H217" s="86" t="b">
        <v>0</v>
      </c>
      <c r="I217" s="86" t="b">
        <v>0</v>
      </c>
      <c r="J217" s="86" t="b">
        <v>0</v>
      </c>
      <c r="K217" s="86" t="b">
        <v>0</v>
      </c>
      <c r="L217" s="86" t="b">
        <v>0</v>
      </c>
    </row>
    <row r="218" spans="1:12" ht="15">
      <c r="A218" s="86" t="s">
        <v>268</v>
      </c>
      <c r="B218" s="86" t="s">
        <v>267</v>
      </c>
      <c r="C218" s="86">
        <v>3</v>
      </c>
      <c r="D218" s="121">
        <v>0</v>
      </c>
      <c r="E218" s="121">
        <v>1.785329835010767</v>
      </c>
      <c r="F218" s="86" t="s">
        <v>1413</v>
      </c>
      <c r="G218" s="86" t="b">
        <v>0</v>
      </c>
      <c r="H218" s="86" t="b">
        <v>0</v>
      </c>
      <c r="I218" s="86" t="b">
        <v>0</v>
      </c>
      <c r="J218" s="86" t="b">
        <v>0</v>
      </c>
      <c r="K218" s="86" t="b">
        <v>0</v>
      </c>
      <c r="L218" s="86" t="b">
        <v>0</v>
      </c>
    </row>
    <row r="219" spans="1:12" ht="15">
      <c r="A219" s="86" t="s">
        <v>267</v>
      </c>
      <c r="B219" s="86" t="s">
        <v>266</v>
      </c>
      <c r="C219" s="86">
        <v>3</v>
      </c>
      <c r="D219" s="121">
        <v>0</v>
      </c>
      <c r="E219" s="121">
        <v>1.785329835010767</v>
      </c>
      <c r="F219" s="86" t="s">
        <v>1413</v>
      </c>
      <c r="G219" s="86" t="b">
        <v>0</v>
      </c>
      <c r="H219" s="86" t="b">
        <v>0</v>
      </c>
      <c r="I219" s="86" t="b">
        <v>0</v>
      </c>
      <c r="J219" s="86" t="b">
        <v>0</v>
      </c>
      <c r="K219" s="86" t="b">
        <v>0</v>
      </c>
      <c r="L219" s="86" t="b">
        <v>0</v>
      </c>
    </row>
    <row r="220" spans="1:12" ht="15">
      <c r="A220" s="86" t="s">
        <v>266</v>
      </c>
      <c r="B220" s="86" t="s">
        <v>265</v>
      </c>
      <c r="C220" s="86">
        <v>3</v>
      </c>
      <c r="D220" s="121">
        <v>0</v>
      </c>
      <c r="E220" s="121">
        <v>1.785329835010767</v>
      </c>
      <c r="F220" s="86" t="s">
        <v>1413</v>
      </c>
      <c r="G220" s="86" t="b">
        <v>0</v>
      </c>
      <c r="H220" s="86" t="b">
        <v>0</v>
      </c>
      <c r="I220" s="86" t="b">
        <v>0</v>
      </c>
      <c r="J220" s="86" t="b">
        <v>0</v>
      </c>
      <c r="K220" s="86" t="b">
        <v>0</v>
      </c>
      <c r="L220" s="86" t="b">
        <v>0</v>
      </c>
    </row>
    <row r="221" spans="1:12" ht="15">
      <c r="A221" s="86" t="s">
        <v>265</v>
      </c>
      <c r="B221" s="86" t="s">
        <v>264</v>
      </c>
      <c r="C221" s="86">
        <v>3</v>
      </c>
      <c r="D221" s="121">
        <v>0</v>
      </c>
      <c r="E221" s="121">
        <v>1.785329835010767</v>
      </c>
      <c r="F221" s="86" t="s">
        <v>1413</v>
      </c>
      <c r="G221" s="86" t="b">
        <v>0</v>
      </c>
      <c r="H221" s="86" t="b">
        <v>0</v>
      </c>
      <c r="I221" s="86" t="b">
        <v>0</v>
      </c>
      <c r="J221" s="86" t="b">
        <v>0</v>
      </c>
      <c r="K221" s="86" t="b">
        <v>0</v>
      </c>
      <c r="L221" s="86" t="b">
        <v>0</v>
      </c>
    </row>
    <row r="222" spans="1:12" ht="15">
      <c r="A222" s="86" t="s">
        <v>264</v>
      </c>
      <c r="B222" s="86" t="s">
        <v>263</v>
      </c>
      <c r="C222" s="86">
        <v>3</v>
      </c>
      <c r="D222" s="121">
        <v>0</v>
      </c>
      <c r="E222" s="121">
        <v>1.785329835010767</v>
      </c>
      <c r="F222" s="86" t="s">
        <v>1413</v>
      </c>
      <c r="G222" s="86" t="b">
        <v>0</v>
      </c>
      <c r="H222" s="86" t="b">
        <v>0</v>
      </c>
      <c r="I222" s="86" t="b">
        <v>0</v>
      </c>
      <c r="J222" s="86" t="b">
        <v>0</v>
      </c>
      <c r="K222" s="86" t="b">
        <v>0</v>
      </c>
      <c r="L222" s="86" t="b">
        <v>0</v>
      </c>
    </row>
    <row r="223" spans="1:12" ht="15">
      <c r="A223" s="86" t="s">
        <v>263</v>
      </c>
      <c r="B223" s="86" t="s">
        <v>262</v>
      </c>
      <c r="C223" s="86">
        <v>3</v>
      </c>
      <c r="D223" s="121">
        <v>0</v>
      </c>
      <c r="E223" s="121">
        <v>1.785329835010767</v>
      </c>
      <c r="F223" s="86" t="s">
        <v>1413</v>
      </c>
      <c r="G223" s="86" t="b">
        <v>0</v>
      </c>
      <c r="H223" s="86" t="b">
        <v>0</v>
      </c>
      <c r="I223" s="86" t="b">
        <v>0</v>
      </c>
      <c r="J223" s="86" t="b">
        <v>0</v>
      </c>
      <c r="K223" s="86" t="b">
        <v>0</v>
      </c>
      <c r="L223" s="86" t="b">
        <v>0</v>
      </c>
    </row>
    <row r="224" spans="1:12" ht="15">
      <c r="A224" s="86" t="s">
        <v>262</v>
      </c>
      <c r="B224" s="86" t="s">
        <v>261</v>
      </c>
      <c r="C224" s="86">
        <v>3</v>
      </c>
      <c r="D224" s="121">
        <v>0</v>
      </c>
      <c r="E224" s="121">
        <v>1.785329835010767</v>
      </c>
      <c r="F224" s="86" t="s">
        <v>1413</v>
      </c>
      <c r="G224" s="86" t="b">
        <v>0</v>
      </c>
      <c r="H224" s="86" t="b">
        <v>0</v>
      </c>
      <c r="I224" s="86" t="b">
        <v>0</v>
      </c>
      <c r="J224" s="86" t="b">
        <v>0</v>
      </c>
      <c r="K224" s="86" t="b">
        <v>0</v>
      </c>
      <c r="L224" s="86" t="b">
        <v>0</v>
      </c>
    </row>
    <row r="225" spans="1:12" ht="15">
      <c r="A225" s="86" t="s">
        <v>261</v>
      </c>
      <c r="B225" s="86" t="s">
        <v>260</v>
      </c>
      <c r="C225" s="86">
        <v>3</v>
      </c>
      <c r="D225" s="121">
        <v>0</v>
      </c>
      <c r="E225" s="121">
        <v>1.785329835010767</v>
      </c>
      <c r="F225" s="86" t="s">
        <v>1413</v>
      </c>
      <c r="G225" s="86" t="b">
        <v>0</v>
      </c>
      <c r="H225" s="86" t="b">
        <v>0</v>
      </c>
      <c r="I225" s="86" t="b">
        <v>0</v>
      </c>
      <c r="J225" s="86" t="b">
        <v>0</v>
      </c>
      <c r="K225" s="86" t="b">
        <v>0</v>
      </c>
      <c r="L225" s="86" t="b">
        <v>0</v>
      </c>
    </row>
    <row r="226" spans="1:12" ht="15">
      <c r="A226" s="86" t="s">
        <v>260</v>
      </c>
      <c r="B226" s="86" t="s">
        <v>259</v>
      </c>
      <c r="C226" s="86">
        <v>3</v>
      </c>
      <c r="D226" s="121">
        <v>0</v>
      </c>
      <c r="E226" s="121">
        <v>1.785329835010767</v>
      </c>
      <c r="F226" s="86" t="s">
        <v>1413</v>
      </c>
      <c r="G226" s="86" t="b">
        <v>0</v>
      </c>
      <c r="H226" s="86" t="b">
        <v>0</v>
      </c>
      <c r="I226" s="86" t="b">
        <v>0</v>
      </c>
      <c r="J226" s="86" t="b">
        <v>0</v>
      </c>
      <c r="K226" s="86" t="b">
        <v>0</v>
      </c>
      <c r="L226" s="86" t="b">
        <v>0</v>
      </c>
    </row>
    <row r="227" spans="1:12" ht="15">
      <c r="A227" s="86" t="s">
        <v>259</v>
      </c>
      <c r="B227" s="86" t="s">
        <v>258</v>
      </c>
      <c r="C227" s="86">
        <v>3</v>
      </c>
      <c r="D227" s="121">
        <v>0</v>
      </c>
      <c r="E227" s="121">
        <v>1.785329835010767</v>
      </c>
      <c r="F227" s="86" t="s">
        <v>1413</v>
      </c>
      <c r="G227" s="86" t="b">
        <v>0</v>
      </c>
      <c r="H227" s="86" t="b">
        <v>0</v>
      </c>
      <c r="I227" s="86" t="b">
        <v>0</v>
      </c>
      <c r="J227" s="86" t="b">
        <v>0</v>
      </c>
      <c r="K227" s="86" t="b">
        <v>0</v>
      </c>
      <c r="L227" s="86" t="b">
        <v>0</v>
      </c>
    </row>
    <row r="228" spans="1:12" ht="15">
      <c r="A228" s="86" t="s">
        <v>258</v>
      </c>
      <c r="B228" s="86" t="s">
        <v>257</v>
      </c>
      <c r="C228" s="86">
        <v>3</v>
      </c>
      <c r="D228" s="121">
        <v>0</v>
      </c>
      <c r="E228" s="121">
        <v>1.785329835010767</v>
      </c>
      <c r="F228" s="86" t="s">
        <v>1413</v>
      </c>
      <c r="G228" s="86" t="b">
        <v>0</v>
      </c>
      <c r="H228" s="86" t="b">
        <v>0</v>
      </c>
      <c r="I228" s="86" t="b">
        <v>0</v>
      </c>
      <c r="J228" s="86" t="b">
        <v>0</v>
      </c>
      <c r="K228" s="86" t="b">
        <v>0</v>
      </c>
      <c r="L228" s="86" t="b">
        <v>0</v>
      </c>
    </row>
    <row r="229" spans="1:12" ht="15">
      <c r="A229" s="86" t="s">
        <v>257</v>
      </c>
      <c r="B229" s="86" t="s">
        <v>256</v>
      </c>
      <c r="C229" s="86">
        <v>3</v>
      </c>
      <c r="D229" s="121">
        <v>0</v>
      </c>
      <c r="E229" s="121">
        <v>1.785329835010767</v>
      </c>
      <c r="F229" s="86" t="s">
        <v>1413</v>
      </c>
      <c r="G229" s="86" t="b">
        <v>0</v>
      </c>
      <c r="H229" s="86" t="b">
        <v>0</v>
      </c>
      <c r="I229" s="86" t="b">
        <v>0</v>
      </c>
      <c r="J229" s="86" t="b">
        <v>0</v>
      </c>
      <c r="K229" s="86" t="b">
        <v>0</v>
      </c>
      <c r="L229" s="86" t="b">
        <v>0</v>
      </c>
    </row>
    <row r="230" spans="1:12" ht="15">
      <c r="A230" s="86" t="s">
        <v>256</v>
      </c>
      <c r="B230" s="86" t="s">
        <v>255</v>
      </c>
      <c r="C230" s="86">
        <v>3</v>
      </c>
      <c r="D230" s="121">
        <v>0</v>
      </c>
      <c r="E230" s="121">
        <v>1.785329835010767</v>
      </c>
      <c r="F230" s="86" t="s">
        <v>1413</v>
      </c>
      <c r="G230" s="86" t="b">
        <v>0</v>
      </c>
      <c r="H230" s="86" t="b">
        <v>0</v>
      </c>
      <c r="I230" s="86" t="b">
        <v>0</v>
      </c>
      <c r="J230" s="86" t="b">
        <v>0</v>
      </c>
      <c r="K230" s="86" t="b">
        <v>0</v>
      </c>
      <c r="L230" s="86" t="b">
        <v>0</v>
      </c>
    </row>
    <row r="231" spans="1:12" ht="15">
      <c r="A231" s="86" t="s">
        <v>255</v>
      </c>
      <c r="B231" s="86" t="s">
        <v>1788</v>
      </c>
      <c r="C231" s="86">
        <v>3</v>
      </c>
      <c r="D231" s="121">
        <v>0</v>
      </c>
      <c r="E231" s="121">
        <v>1.785329835010767</v>
      </c>
      <c r="F231" s="86" t="s">
        <v>1413</v>
      </c>
      <c r="G231" s="86" t="b">
        <v>0</v>
      </c>
      <c r="H231" s="86" t="b">
        <v>0</v>
      </c>
      <c r="I231" s="86" t="b">
        <v>0</v>
      </c>
      <c r="J231" s="86" t="b">
        <v>0</v>
      </c>
      <c r="K231" s="86" t="b">
        <v>0</v>
      </c>
      <c r="L231" s="86" t="b">
        <v>0</v>
      </c>
    </row>
    <row r="232" spans="1:12" ht="15">
      <c r="A232" s="86" t="s">
        <v>1788</v>
      </c>
      <c r="B232" s="86" t="s">
        <v>1789</v>
      </c>
      <c r="C232" s="86">
        <v>3</v>
      </c>
      <c r="D232" s="121">
        <v>0</v>
      </c>
      <c r="E232" s="121">
        <v>1.785329835010767</v>
      </c>
      <c r="F232" s="86" t="s">
        <v>1413</v>
      </c>
      <c r="G232" s="86" t="b">
        <v>0</v>
      </c>
      <c r="H232" s="86" t="b">
        <v>0</v>
      </c>
      <c r="I232" s="86" t="b">
        <v>0</v>
      </c>
      <c r="J232" s="86" t="b">
        <v>0</v>
      </c>
      <c r="K232" s="86" t="b">
        <v>0</v>
      </c>
      <c r="L232" s="86" t="b">
        <v>0</v>
      </c>
    </row>
    <row r="233" spans="1:12" ht="15">
      <c r="A233" s="86" t="s">
        <v>1789</v>
      </c>
      <c r="B233" s="86" t="s">
        <v>1790</v>
      </c>
      <c r="C233" s="86">
        <v>3</v>
      </c>
      <c r="D233" s="121">
        <v>0</v>
      </c>
      <c r="E233" s="121">
        <v>1.785329835010767</v>
      </c>
      <c r="F233" s="86" t="s">
        <v>1413</v>
      </c>
      <c r="G233" s="86" t="b">
        <v>0</v>
      </c>
      <c r="H233" s="86" t="b">
        <v>0</v>
      </c>
      <c r="I233" s="86" t="b">
        <v>0</v>
      </c>
      <c r="J233" s="86" t="b">
        <v>0</v>
      </c>
      <c r="K233" s="86" t="b">
        <v>0</v>
      </c>
      <c r="L233" s="86" t="b">
        <v>0</v>
      </c>
    </row>
    <row r="234" spans="1:12" ht="15">
      <c r="A234" s="86" t="s">
        <v>1790</v>
      </c>
      <c r="B234" s="86" t="s">
        <v>1791</v>
      </c>
      <c r="C234" s="86">
        <v>3</v>
      </c>
      <c r="D234" s="121">
        <v>0</v>
      </c>
      <c r="E234" s="121">
        <v>1.785329835010767</v>
      </c>
      <c r="F234" s="86" t="s">
        <v>1413</v>
      </c>
      <c r="G234" s="86" t="b">
        <v>0</v>
      </c>
      <c r="H234" s="86" t="b">
        <v>0</v>
      </c>
      <c r="I234" s="86" t="b">
        <v>0</v>
      </c>
      <c r="J234" s="86" t="b">
        <v>1</v>
      </c>
      <c r="K234" s="86" t="b">
        <v>0</v>
      </c>
      <c r="L234" s="86" t="b">
        <v>0</v>
      </c>
    </row>
    <row r="235" spans="1:12" ht="15">
      <c r="A235" s="86" t="s">
        <v>1791</v>
      </c>
      <c r="B235" s="86" t="s">
        <v>1792</v>
      </c>
      <c r="C235" s="86">
        <v>3</v>
      </c>
      <c r="D235" s="121">
        <v>0</v>
      </c>
      <c r="E235" s="121">
        <v>1.785329835010767</v>
      </c>
      <c r="F235" s="86" t="s">
        <v>1413</v>
      </c>
      <c r="G235" s="86" t="b">
        <v>1</v>
      </c>
      <c r="H235" s="86" t="b">
        <v>0</v>
      </c>
      <c r="I235" s="86" t="b">
        <v>0</v>
      </c>
      <c r="J235" s="86" t="b">
        <v>0</v>
      </c>
      <c r="K235" s="86" t="b">
        <v>0</v>
      </c>
      <c r="L235" s="86" t="b">
        <v>0</v>
      </c>
    </row>
    <row r="236" spans="1:12" ht="15">
      <c r="A236" s="86" t="s">
        <v>1792</v>
      </c>
      <c r="B236" s="86" t="s">
        <v>1793</v>
      </c>
      <c r="C236" s="86">
        <v>3</v>
      </c>
      <c r="D236" s="121">
        <v>0</v>
      </c>
      <c r="E236" s="121">
        <v>1.785329835010767</v>
      </c>
      <c r="F236" s="86" t="s">
        <v>1413</v>
      </c>
      <c r="G236" s="86" t="b">
        <v>0</v>
      </c>
      <c r="H236" s="86" t="b">
        <v>0</v>
      </c>
      <c r="I236" s="86" t="b">
        <v>0</v>
      </c>
      <c r="J236" s="86" t="b">
        <v>0</v>
      </c>
      <c r="K236" s="86" t="b">
        <v>0</v>
      </c>
      <c r="L236" s="86" t="b">
        <v>0</v>
      </c>
    </row>
    <row r="237" spans="1:12" ht="15">
      <c r="A237" s="86" t="s">
        <v>1793</v>
      </c>
      <c r="B237" s="86" t="s">
        <v>1794</v>
      </c>
      <c r="C237" s="86">
        <v>3</v>
      </c>
      <c r="D237" s="121">
        <v>0</v>
      </c>
      <c r="E237" s="121">
        <v>1.785329835010767</v>
      </c>
      <c r="F237" s="86" t="s">
        <v>1413</v>
      </c>
      <c r="G237" s="86" t="b">
        <v>0</v>
      </c>
      <c r="H237" s="86" t="b">
        <v>0</v>
      </c>
      <c r="I237" s="86" t="b">
        <v>0</v>
      </c>
      <c r="J237" s="86" t="b">
        <v>0</v>
      </c>
      <c r="K237" s="86" t="b">
        <v>0</v>
      </c>
      <c r="L237" s="86" t="b">
        <v>0</v>
      </c>
    </row>
    <row r="238" spans="1:12" ht="15">
      <c r="A238" s="86" t="s">
        <v>1794</v>
      </c>
      <c r="B238" s="86" t="s">
        <v>1795</v>
      </c>
      <c r="C238" s="86">
        <v>3</v>
      </c>
      <c r="D238" s="121">
        <v>0</v>
      </c>
      <c r="E238" s="121">
        <v>1.785329835010767</v>
      </c>
      <c r="F238" s="86" t="s">
        <v>1413</v>
      </c>
      <c r="G238" s="86" t="b">
        <v>0</v>
      </c>
      <c r="H238" s="86" t="b">
        <v>0</v>
      </c>
      <c r="I238" s="86" t="b">
        <v>0</v>
      </c>
      <c r="J238" s="86" t="b">
        <v>0</v>
      </c>
      <c r="K238" s="86" t="b">
        <v>0</v>
      </c>
      <c r="L238" s="86" t="b">
        <v>0</v>
      </c>
    </row>
    <row r="239" spans="1:12" ht="15">
      <c r="A239" s="86" t="s">
        <v>1795</v>
      </c>
      <c r="B239" s="86" t="s">
        <v>1796</v>
      </c>
      <c r="C239" s="86">
        <v>3</v>
      </c>
      <c r="D239" s="121">
        <v>0</v>
      </c>
      <c r="E239" s="121">
        <v>1.785329835010767</v>
      </c>
      <c r="F239" s="86" t="s">
        <v>1413</v>
      </c>
      <c r="G239" s="86" t="b">
        <v>0</v>
      </c>
      <c r="H239" s="86" t="b">
        <v>0</v>
      </c>
      <c r="I239" s="86" t="b">
        <v>0</v>
      </c>
      <c r="J239" s="86" t="b">
        <v>1</v>
      </c>
      <c r="K239" s="86" t="b">
        <v>0</v>
      </c>
      <c r="L239" s="86" t="b">
        <v>0</v>
      </c>
    </row>
    <row r="240" spans="1:12" ht="15">
      <c r="A240" s="86" t="s">
        <v>1796</v>
      </c>
      <c r="B240" s="86" t="s">
        <v>1771</v>
      </c>
      <c r="C240" s="86">
        <v>3</v>
      </c>
      <c r="D240" s="121">
        <v>0</v>
      </c>
      <c r="E240" s="121">
        <v>1.785329835010767</v>
      </c>
      <c r="F240" s="86" t="s">
        <v>1413</v>
      </c>
      <c r="G240" s="86" t="b">
        <v>1</v>
      </c>
      <c r="H240" s="86" t="b">
        <v>0</v>
      </c>
      <c r="I240" s="86" t="b">
        <v>0</v>
      </c>
      <c r="J240" s="86" t="b">
        <v>0</v>
      </c>
      <c r="K240" s="86" t="b">
        <v>0</v>
      </c>
      <c r="L240" s="86" t="b">
        <v>0</v>
      </c>
    </row>
    <row r="241" spans="1:12" ht="15">
      <c r="A241" s="86" t="s">
        <v>1771</v>
      </c>
      <c r="B241" s="86" t="s">
        <v>1768</v>
      </c>
      <c r="C241" s="86">
        <v>3</v>
      </c>
      <c r="D241" s="121">
        <v>0</v>
      </c>
      <c r="E241" s="121">
        <v>1.785329835010767</v>
      </c>
      <c r="F241" s="86" t="s">
        <v>1413</v>
      </c>
      <c r="G241" s="86" t="b">
        <v>0</v>
      </c>
      <c r="H241" s="86" t="b">
        <v>0</v>
      </c>
      <c r="I241" s="86" t="b">
        <v>0</v>
      </c>
      <c r="J241" s="86" t="b">
        <v>0</v>
      </c>
      <c r="K241" s="86" t="b">
        <v>0</v>
      </c>
      <c r="L241" s="86" t="b">
        <v>0</v>
      </c>
    </row>
    <row r="242" spans="1:12" ht="15">
      <c r="A242" s="86" t="s">
        <v>1768</v>
      </c>
      <c r="B242" s="86" t="s">
        <v>1529</v>
      </c>
      <c r="C242" s="86">
        <v>3</v>
      </c>
      <c r="D242" s="121">
        <v>0</v>
      </c>
      <c r="E242" s="121">
        <v>1.785329835010767</v>
      </c>
      <c r="F242" s="86" t="s">
        <v>1413</v>
      </c>
      <c r="G242" s="86" t="b">
        <v>0</v>
      </c>
      <c r="H242" s="86" t="b">
        <v>0</v>
      </c>
      <c r="I242" s="86" t="b">
        <v>0</v>
      </c>
      <c r="J242" s="86" t="b">
        <v>0</v>
      </c>
      <c r="K242" s="86" t="b">
        <v>0</v>
      </c>
      <c r="L242" s="86" t="b">
        <v>0</v>
      </c>
    </row>
    <row r="243" spans="1:12" ht="15">
      <c r="A243" s="86" t="s">
        <v>1537</v>
      </c>
      <c r="B243" s="86" t="s">
        <v>1538</v>
      </c>
      <c r="C243" s="86">
        <v>5</v>
      </c>
      <c r="D243" s="121">
        <v>0.01002355577142148</v>
      </c>
      <c r="E243" s="121">
        <v>1.649334858712142</v>
      </c>
      <c r="F243" s="86" t="s">
        <v>1414</v>
      </c>
      <c r="G243" s="86" t="b">
        <v>0</v>
      </c>
      <c r="H243" s="86" t="b">
        <v>0</v>
      </c>
      <c r="I243" s="86" t="b">
        <v>0</v>
      </c>
      <c r="J243" s="86" t="b">
        <v>0</v>
      </c>
      <c r="K243" s="86" t="b">
        <v>0</v>
      </c>
      <c r="L243" s="86" t="b">
        <v>0</v>
      </c>
    </row>
    <row r="244" spans="1:12" ht="15">
      <c r="A244" s="86" t="s">
        <v>1538</v>
      </c>
      <c r="B244" s="86" t="s">
        <v>1539</v>
      </c>
      <c r="C244" s="86">
        <v>5</v>
      </c>
      <c r="D244" s="121">
        <v>0.01002355577142148</v>
      </c>
      <c r="E244" s="121">
        <v>1.649334858712142</v>
      </c>
      <c r="F244" s="86" t="s">
        <v>1414</v>
      </c>
      <c r="G244" s="86" t="b">
        <v>0</v>
      </c>
      <c r="H244" s="86" t="b">
        <v>0</v>
      </c>
      <c r="I244" s="86" t="b">
        <v>0</v>
      </c>
      <c r="J244" s="86" t="b">
        <v>0</v>
      </c>
      <c r="K244" s="86" t="b">
        <v>0</v>
      </c>
      <c r="L244" s="86" t="b">
        <v>0</v>
      </c>
    </row>
    <row r="245" spans="1:12" ht="15">
      <c r="A245" s="86" t="s">
        <v>1539</v>
      </c>
      <c r="B245" s="86" t="s">
        <v>1540</v>
      </c>
      <c r="C245" s="86">
        <v>5</v>
      </c>
      <c r="D245" s="121">
        <v>0.01002355577142148</v>
      </c>
      <c r="E245" s="121">
        <v>1.649334858712142</v>
      </c>
      <c r="F245" s="86" t="s">
        <v>1414</v>
      </c>
      <c r="G245" s="86" t="b">
        <v>0</v>
      </c>
      <c r="H245" s="86" t="b">
        <v>0</v>
      </c>
      <c r="I245" s="86" t="b">
        <v>0</v>
      </c>
      <c r="J245" s="86" t="b">
        <v>0</v>
      </c>
      <c r="K245" s="86" t="b">
        <v>0</v>
      </c>
      <c r="L245" s="86" t="b">
        <v>0</v>
      </c>
    </row>
    <row r="246" spans="1:12" ht="15">
      <c r="A246" s="86" t="s">
        <v>1540</v>
      </c>
      <c r="B246" s="86" t="s">
        <v>1541</v>
      </c>
      <c r="C246" s="86">
        <v>5</v>
      </c>
      <c r="D246" s="121">
        <v>0.01002355577142148</v>
      </c>
      <c r="E246" s="121">
        <v>1.649334858712142</v>
      </c>
      <c r="F246" s="86" t="s">
        <v>1414</v>
      </c>
      <c r="G246" s="86" t="b">
        <v>0</v>
      </c>
      <c r="H246" s="86" t="b">
        <v>0</v>
      </c>
      <c r="I246" s="86" t="b">
        <v>0</v>
      </c>
      <c r="J246" s="86" t="b">
        <v>0</v>
      </c>
      <c r="K246" s="86" t="b">
        <v>0</v>
      </c>
      <c r="L246" s="86" t="b">
        <v>0</v>
      </c>
    </row>
    <row r="247" spans="1:12" ht="15">
      <c r="A247" s="86" t="s">
        <v>1541</v>
      </c>
      <c r="B247" s="86" t="s">
        <v>1542</v>
      </c>
      <c r="C247" s="86">
        <v>5</v>
      </c>
      <c r="D247" s="121">
        <v>0.01002355577142148</v>
      </c>
      <c r="E247" s="121">
        <v>1.649334858712142</v>
      </c>
      <c r="F247" s="86" t="s">
        <v>1414</v>
      </c>
      <c r="G247" s="86" t="b">
        <v>0</v>
      </c>
      <c r="H247" s="86" t="b">
        <v>0</v>
      </c>
      <c r="I247" s="86" t="b">
        <v>0</v>
      </c>
      <c r="J247" s="86" t="b">
        <v>0</v>
      </c>
      <c r="K247" s="86" t="b">
        <v>0</v>
      </c>
      <c r="L247" s="86" t="b">
        <v>0</v>
      </c>
    </row>
    <row r="248" spans="1:12" ht="15">
      <c r="A248" s="86" t="s">
        <v>1542</v>
      </c>
      <c r="B248" s="86" t="s">
        <v>1543</v>
      </c>
      <c r="C248" s="86">
        <v>5</v>
      </c>
      <c r="D248" s="121">
        <v>0.01002355577142148</v>
      </c>
      <c r="E248" s="121">
        <v>1.649334858712142</v>
      </c>
      <c r="F248" s="86" t="s">
        <v>1414</v>
      </c>
      <c r="G248" s="86" t="b">
        <v>0</v>
      </c>
      <c r="H248" s="86" t="b">
        <v>0</v>
      </c>
      <c r="I248" s="86" t="b">
        <v>0</v>
      </c>
      <c r="J248" s="86" t="b">
        <v>0</v>
      </c>
      <c r="K248" s="86" t="b">
        <v>0</v>
      </c>
      <c r="L248" s="86" t="b">
        <v>0</v>
      </c>
    </row>
    <row r="249" spans="1:12" ht="15">
      <c r="A249" s="86" t="s">
        <v>1543</v>
      </c>
      <c r="B249" s="86" t="s">
        <v>1544</v>
      </c>
      <c r="C249" s="86">
        <v>5</v>
      </c>
      <c r="D249" s="121">
        <v>0.01002355577142148</v>
      </c>
      <c r="E249" s="121">
        <v>1.649334858712142</v>
      </c>
      <c r="F249" s="86" t="s">
        <v>1414</v>
      </c>
      <c r="G249" s="86" t="b">
        <v>0</v>
      </c>
      <c r="H249" s="86" t="b">
        <v>0</v>
      </c>
      <c r="I249" s="86" t="b">
        <v>0</v>
      </c>
      <c r="J249" s="86" t="b">
        <v>0</v>
      </c>
      <c r="K249" s="86" t="b">
        <v>0</v>
      </c>
      <c r="L249" s="86" t="b">
        <v>0</v>
      </c>
    </row>
    <row r="250" spans="1:12" ht="15">
      <c r="A250" s="86" t="s">
        <v>1544</v>
      </c>
      <c r="B250" s="86" t="s">
        <v>1545</v>
      </c>
      <c r="C250" s="86">
        <v>5</v>
      </c>
      <c r="D250" s="121">
        <v>0.01002355577142148</v>
      </c>
      <c r="E250" s="121">
        <v>1.649334858712142</v>
      </c>
      <c r="F250" s="86" t="s">
        <v>1414</v>
      </c>
      <c r="G250" s="86" t="b">
        <v>0</v>
      </c>
      <c r="H250" s="86" t="b">
        <v>0</v>
      </c>
      <c r="I250" s="86" t="b">
        <v>0</v>
      </c>
      <c r="J250" s="86" t="b">
        <v>0</v>
      </c>
      <c r="K250" s="86" t="b">
        <v>0</v>
      </c>
      <c r="L250" s="86" t="b">
        <v>0</v>
      </c>
    </row>
    <row r="251" spans="1:12" ht="15">
      <c r="A251" s="86" t="s">
        <v>1545</v>
      </c>
      <c r="B251" s="86" t="s">
        <v>1769</v>
      </c>
      <c r="C251" s="86">
        <v>5</v>
      </c>
      <c r="D251" s="121">
        <v>0.01002355577142148</v>
      </c>
      <c r="E251" s="121">
        <v>1.649334858712142</v>
      </c>
      <c r="F251" s="86" t="s">
        <v>1414</v>
      </c>
      <c r="G251" s="86" t="b">
        <v>0</v>
      </c>
      <c r="H251" s="86" t="b">
        <v>0</v>
      </c>
      <c r="I251" s="86" t="b">
        <v>0</v>
      </c>
      <c r="J251" s="86" t="b">
        <v>0</v>
      </c>
      <c r="K251" s="86" t="b">
        <v>0</v>
      </c>
      <c r="L251" s="86" t="b">
        <v>0</v>
      </c>
    </row>
    <row r="252" spans="1:12" ht="15">
      <c r="A252" s="86" t="s">
        <v>1769</v>
      </c>
      <c r="B252" s="86" t="s">
        <v>220</v>
      </c>
      <c r="C252" s="86">
        <v>5</v>
      </c>
      <c r="D252" s="121">
        <v>0.01002355577142148</v>
      </c>
      <c r="E252" s="121">
        <v>1.649334858712142</v>
      </c>
      <c r="F252" s="86" t="s">
        <v>1414</v>
      </c>
      <c r="G252" s="86" t="b">
        <v>0</v>
      </c>
      <c r="H252" s="86" t="b">
        <v>0</v>
      </c>
      <c r="I252" s="86" t="b">
        <v>0</v>
      </c>
      <c r="J252" s="86" t="b">
        <v>0</v>
      </c>
      <c r="K252" s="86" t="b">
        <v>0</v>
      </c>
      <c r="L252" s="86" t="b">
        <v>0</v>
      </c>
    </row>
    <row r="253" spans="1:12" ht="15">
      <c r="A253" s="86" t="s">
        <v>1797</v>
      </c>
      <c r="B253" s="86" t="s">
        <v>1798</v>
      </c>
      <c r="C253" s="86">
        <v>3</v>
      </c>
      <c r="D253" s="121">
        <v>0.008810546273143096</v>
      </c>
      <c r="E253" s="121">
        <v>1.8711836083284983</v>
      </c>
      <c r="F253" s="86" t="s">
        <v>1414</v>
      </c>
      <c r="G253" s="86" t="b">
        <v>0</v>
      </c>
      <c r="H253" s="86" t="b">
        <v>0</v>
      </c>
      <c r="I253" s="86" t="b">
        <v>0</v>
      </c>
      <c r="J253" s="86" t="b">
        <v>0</v>
      </c>
      <c r="K253" s="86" t="b">
        <v>0</v>
      </c>
      <c r="L253" s="86" t="b">
        <v>0</v>
      </c>
    </row>
    <row r="254" spans="1:12" ht="15">
      <c r="A254" s="86" t="s">
        <v>1798</v>
      </c>
      <c r="B254" s="86" t="s">
        <v>1641</v>
      </c>
      <c r="C254" s="86">
        <v>3</v>
      </c>
      <c r="D254" s="121">
        <v>0.008810546273143096</v>
      </c>
      <c r="E254" s="121">
        <v>1.8711836083284983</v>
      </c>
      <c r="F254" s="86" t="s">
        <v>1414</v>
      </c>
      <c r="G254" s="86" t="b">
        <v>0</v>
      </c>
      <c r="H254" s="86" t="b">
        <v>0</v>
      </c>
      <c r="I254" s="86" t="b">
        <v>0</v>
      </c>
      <c r="J254" s="86" t="b">
        <v>0</v>
      </c>
      <c r="K254" s="86" t="b">
        <v>0</v>
      </c>
      <c r="L254" s="86" t="b">
        <v>0</v>
      </c>
    </row>
    <row r="255" spans="1:12" ht="15">
      <c r="A255" s="86" t="s">
        <v>1863</v>
      </c>
      <c r="B255" s="86" t="s">
        <v>1864</v>
      </c>
      <c r="C255" s="86">
        <v>2</v>
      </c>
      <c r="D255" s="121">
        <v>0.007353455994888236</v>
      </c>
      <c r="E255" s="121">
        <v>2.0472748673841794</v>
      </c>
      <c r="F255" s="86" t="s">
        <v>1414</v>
      </c>
      <c r="G255" s="86" t="b">
        <v>0</v>
      </c>
      <c r="H255" s="86" t="b">
        <v>0</v>
      </c>
      <c r="I255" s="86" t="b">
        <v>0</v>
      </c>
      <c r="J255" s="86" t="b">
        <v>0</v>
      </c>
      <c r="K255" s="86" t="b">
        <v>0</v>
      </c>
      <c r="L255" s="86" t="b">
        <v>0</v>
      </c>
    </row>
    <row r="256" spans="1:12" ht="15">
      <c r="A256" s="86" t="s">
        <v>1864</v>
      </c>
      <c r="B256" s="86" t="s">
        <v>1642</v>
      </c>
      <c r="C256" s="86">
        <v>2</v>
      </c>
      <c r="D256" s="121">
        <v>0.007353455994888236</v>
      </c>
      <c r="E256" s="121">
        <v>2.0472748673841794</v>
      </c>
      <c r="F256" s="86" t="s">
        <v>1414</v>
      </c>
      <c r="G256" s="86" t="b">
        <v>0</v>
      </c>
      <c r="H256" s="86" t="b">
        <v>0</v>
      </c>
      <c r="I256" s="86" t="b">
        <v>0</v>
      </c>
      <c r="J256" s="86" t="b">
        <v>0</v>
      </c>
      <c r="K256" s="86" t="b">
        <v>0</v>
      </c>
      <c r="L256" s="86" t="b">
        <v>0</v>
      </c>
    </row>
    <row r="257" spans="1:12" ht="15">
      <c r="A257" s="86" t="s">
        <v>1641</v>
      </c>
      <c r="B257" s="86" t="s">
        <v>1865</v>
      </c>
      <c r="C257" s="86">
        <v>2</v>
      </c>
      <c r="D257" s="121">
        <v>0.007353455994888236</v>
      </c>
      <c r="E257" s="121">
        <v>1.8711836083284983</v>
      </c>
      <c r="F257" s="86" t="s">
        <v>1414</v>
      </c>
      <c r="G257" s="86" t="b">
        <v>0</v>
      </c>
      <c r="H257" s="86" t="b">
        <v>0</v>
      </c>
      <c r="I257" s="86" t="b">
        <v>0</v>
      </c>
      <c r="J257" s="86" t="b">
        <v>0</v>
      </c>
      <c r="K257" s="86" t="b">
        <v>0</v>
      </c>
      <c r="L257" s="86" t="b">
        <v>0</v>
      </c>
    </row>
    <row r="258" spans="1:12" ht="15">
      <c r="A258" s="86" t="s">
        <v>1865</v>
      </c>
      <c r="B258" s="86" t="s">
        <v>1866</v>
      </c>
      <c r="C258" s="86">
        <v>2</v>
      </c>
      <c r="D258" s="121">
        <v>0.007353455994888236</v>
      </c>
      <c r="E258" s="121">
        <v>2.0472748673841794</v>
      </c>
      <c r="F258" s="86" t="s">
        <v>1414</v>
      </c>
      <c r="G258" s="86" t="b">
        <v>0</v>
      </c>
      <c r="H258" s="86" t="b">
        <v>0</v>
      </c>
      <c r="I258" s="86" t="b">
        <v>0</v>
      </c>
      <c r="J258" s="86" t="b">
        <v>0</v>
      </c>
      <c r="K258" s="86" t="b">
        <v>0</v>
      </c>
      <c r="L258" s="86" t="b">
        <v>0</v>
      </c>
    </row>
    <row r="259" spans="1:12" ht="15">
      <c r="A259" s="86" t="s">
        <v>1866</v>
      </c>
      <c r="B259" s="86" t="s">
        <v>1867</v>
      </c>
      <c r="C259" s="86">
        <v>2</v>
      </c>
      <c r="D259" s="121">
        <v>0.007353455994888236</v>
      </c>
      <c r="E259" s="121">
        <v>2.0472748673841794</v>
      </c>
      <c r="F259" s="86" t="s">
        <v>1414</v>
      </c>
      <c r="G259" s="86" t="b">
        <v>0</v>
      </c>
      <c r="H259" s="86" t="b">
        <v>0</v>
      </c>
      <c r="I259" s="86" t="b">
        <v>0</v>
      </c>
      <c r="J259" s="86" t="b">
        <v>0</v>
      </c>
      <c r="K259" s="86" t="b">
        <v>0</v>
      </c>
      <c r="L259" s="86" t="b">
        <v>0</v>
      </c>
    </row>
    <row r="260" spans="1:12" ht="15">
      <c r="A260" s="86" t="s">
        <v>1867</v>
      </c>
      <c r="B260" s="86" t="s">
        <v>1868</v>
      </c>
      <c r="C260" s="86">
        <v>2</v>
      </c>
      <c r="D260" s="121">
        <v>0.007353455994888236</v>
      </c>
      <c r="E260" s="121">
        <v>2.0472748673841794</v>
      </c>
      <c r="F260" s="86" t="s">
        <v>1414</v>
      </c>
      <c r="G260" s="86" t="b">
        <v>0</v>
      </c>
      <c r="H260" s="86" t="b">
        <v>0</v>
      </c>
      <c r="I260" s="86" t="b">
        <v>0</v>
      </c>
      <c r="J260" s="86" t="b">
        <v>0</v>
      </c>
      <c r="K260" s="86" t="b">
        <v>0</v>
      </c>
      <c r="L260" s="86" t="b">
        <v>0</v>
      </c>
    </row>
    <row r="261" spans="1:12" ht="15">
      <c r="A261" s="86" t="s">
        <v>1868</v>
      </c>
      <c r="B261" s="86" t="s">
        <v>1869</v>
      </c>
      <c r="C261" s="86">
        <v>2</v>
      </c>
      <c r="D261" s="121">
        <v>0.007353455994888236</v>
      </c>
      <c r="E261" s="121">
        <v>2.0472748673841794</v>
      </c>
      <c r="F261" s="86" t="s">
        <v>1414</v>
      </c>
      <c r="G261" s="86" t="b">
        <v>0</v>
      </c>
      <c r="H261" s="86" t="b">
        <v>0</v>
      </c>
      <c r="I261" s="86" t="b">
        <v>0</v>
      </c>
      <c r="J261" s="86" t="b">
        <v>0</v>
      </c>
      <c r="K261" s="86" t="b">
        <v>0</v>
      </c>
      <c r="L261" s="86" t="b">
        <v>0</v>
      </c>
    </row>
    <row r="262" spans="1:12" ht="15">
      <c r="A262" s="86" t="s">
        <v>1869</v>
      </c>
      <c r="B262" s="86" t="s">
        <v>1537</v>
      </c>
      <c r="C262" s="86">
        <v>2</v>
      </c>
      <c r="D262" s="121">
        <v>0.007353455994888236</v>
      </c>
      <c r="E262" s="121">
        <v>1.649334858712142</v>
      </c>
      <c r="F262" s="86" t="s">
        <v>1414</v>
      </c>
      <c r="G262" s="86" t="b">
        <v>0</v>
      </c>
      <c r="H262" s="86" t="b">
        <v>0</v>
      </c>
      <c r="I262" s="86" t="b">
        <v>0</v>
      </c>
      <c r="J262" s="86" t="b">
        <v>0</v>
      </c>
      <c r="K262" s="86" t="b">
        <v>0</v>
      </c>
      <c r="L262" s="86" t="b">
        <v>0</v>
      </c>
    </row>
    <row r="263" spans="1:12" ht="15">
      <c r="A263" s="86" t="s">
        <v>1832</v>
      </c>
      <c r="B263" s="86" t="s">
        <v>1833</v>
      </c>
      <c r="C263" s="86">
        <v>2</v>
      </c>
      <c r="D263" s="121">
        <v>0.007353455994888236</v>
      </c>
      <c r="E263" s="121">
        <v>2.0472748673841794</v>
      </c>
      <c r="F263" s="86" t="s">
        <v>1414</v>
      </c>
      <c r="G263" s="86" t="b">
        <v>0</v>
      </c>
      <c r="H263" s="86" t="b">
        <v>1</v>
      </c>
      <c r="I263" s="86" t="b">
        <v>0</v>
      </c>
      <c r="J263" s="86" t="b">
        <v>1</v>
      </c>
      <c r="K263" s="86" t="b">
        <v>0</v>
      </c>
      <c r="L263" s="86" t="b">
        <v>0</v>
      </c>
    </row>
    <row r="264" spans="1:12" ht="15">
      <c r="A264" s="86" t="s">
        <v>1833</v>
      </c>
      <c r="B264" s="86" t="s">
        <v>1834</v>
      </c>
      <c r="C264" s="86">
        <v>2</v>
      </c>
      <c r="D264" s="121">
        <v>0.007353455994888236</v>
      </c>
      <c r="E264" s="121">
        <v>2.0472748673841794</v>
      </c>
      <c r="F264" s="86" t="s">
        <v>1414</v>
      </c>
      <c r="G264" s="86" t="b">
        <v>1</v>
      </c>
      <c r="H264" s="86" t="b">
        <v>0</v>
      </c>
      <c r="I264" s="86" t="b">
        <v>0</v>
      </c>
      <c r="J264" s="86" t="b">
        <v>0</v>
      </c>
      <c r="K264" s="86" t="b">
        <v>0</v>
      </c>
      <c r="L264" s="86" t="b">
        <v>0</v>
      </c>
    </row>
    <row r="265" spans="1:12" ht="15">
      <c r="A265" s="86" t="s">
        <v>1834</v>
      </c>
      <c r="B265" s="86" t="s">
        <v>1835</v>
      </c>
      <c r="C265" s="86">
        <v>2</v>
      </c>
      <c r="D265" s="121">
        <v>0.007353455994888236</v>
      </c>
      <c r="E265" s="121">
        <v>2.0472748673841794</v>
      </c>
      <c r="F265" s="86" t="s">
        <v>1414</v>
      </c>
      <c r="G265" s="86" t="b">
        <v>0</v>
      </c>
      <c r="H265" s="86" t="b">
        <v>0</v>
      </c>
      <c r="I265" s="86" t="b">
        <v>0</v>
      </c>
      <c r="J265" s="86" t="b">
        <v>0</v>
      </c>
      <c r="K265" s="86" t="b">
        <v>0</v>
      </c>
      <c r="L265" s="86" t="b">
        <v>0</v>
      </c>
    </row>
    <row r="266" spans="1:12" ht="15">
      <c r="A266" s="86" t="s">
        <v>1835</v>
      </c>
      <c r="B266" s="86" t="s">
        <v>1782</v>
      </c>
      <c r="C266" s="86">
        <v>2</v>
      </c>
      <c r="D266" s="121">
        <v>0.007353455994888236</v>
      </c>
      <c r="E266" s="121">
        <v>2.0472748673841794</v>
      </c>
      <c r="F266" s="86" t="s">
        <v>1414</v>
      </c>
      <c r="G266" s="86" t="b">
        <v>0</v>
      </c>
      <c r="H266" s="86" t="b">
        <v>0</v>
      </c>
      <c r="I266" s="86" t="b">
        <v>0</v>
      </c>
      <c r="J266" s="86" t="b">
        <v>0</v>
      </c>
      <c r="K266" s="86" t="b">
        <v>0</v>
      </c>
      <c r="L266" s="86" t="b">
        <v>0</v>
      </c>
    </row>
    <row r="267" spans="1:12" ht="15">
      <c r="A267" s="86" t="s">
        <v>1782</v>
      </c>
      <c r="B267" s="86" t="s">
        <v>1836</v>
      </c>
      <c r="C267" s="86">
        <v>2</v>
      </c>
      <c r="D267" s="121">
        <v>0.007353455994888236</v>
      </c>
      <c r="E267" s="121">
        <v>2.0472748673841794</v>
      </c>
      <c r="F267" s="86" t="s">
        <v>1414</v>
      </c>
      <c r="G267" s="86" t="b">
        <v>0</v>
      </c>
      <c r="H267" s="86" t="b">
        <v>0</v>
      </c>
      <c r="I267" s="86" t="b">
        <v>0</v>
      </c>
      <c r="J267" s="86" t="b">
        <v>1</v>
      </c>
      <c r="K267" s="86" t="b">
        <v>0</v>
      </c>
      <c r="L267" s="86" t="b">
        <v>0</v>
      </c>
    </row>
    <row r="268" spans="1:12" ht="15">
      <c r="A268" s="86" t="s">
        <v>1836</v>
      </c>
      <c r="B268" s="86" t="s">
        <v>1837</v>
      </c>
      <c r="C268" s="86">
        <v>2</v>
      </c>
      <c r="D268" s="121">
        <v>0.007353455994888236</v>
      </c>
      <c r="E268" s="121">
        <v>2.0472748673841794</v>
      </c>
      <c r="F268" s="86" t="s">
        <v>1414</v>
      </c>
      <c r="G268" s="86" t="b">
        <v>1</v>
      </c>
      <c r="H268" s="86" t="b">
        <v>0</v>
      </c>
      <c r="I268" s="86" t="b">
        <v>0</v>
      </c>
      <c r="J268" s="86" t="b">
        <v>0</v>
      </c>
      <c r="K268" s="86" t="b">
        <v>0</v>
      </c>
      <c r="L268" s="86" t="b">
        <v>0</v>
      </c>
    </row>
    <row r="269" spans="1:12" ht="15">
      <c r="A269" s="86" t="s">
        <v>1837</v>
      </c>
      <c r="B269" s="86" t="s">
        <v>1838</v>
      </c>
      <c r="C269" s="86">
        <v>2</v>
      </c>
      <c r="D269" s="121">
        <v>0.007353455994888236</v>
      </c>
      <c r="E269" s="121">
        <v>2.0472748673841794</v>
      </c>
      <c r="F269" s="86" t="s">
        <v>1414</v>
      </c>
      <c r="G269" s="86" t="b">
        <v>0</v>
      </c>
      <c r="H269" s="86" t="b">
        <v>0</v>
      </c>
      <c r="I269" s="86" t="b">
        <v>0</v>
      </c>
      <c r="J269" s="86" t="b">
        <v>0</v>
      </c>
      <c r="K269" s="86" t="b">
        <v>0</v>
      </c>
      <c r="L269" s="86" t="b">
        <v>0</v>
      </c>
    </row>
    <row r="270" spans="1:12" ht="15">
      <c r="A270" s="86" t="s">
        <v>1838</v>
      </c>
      <c r="B270" s="86" t="s">
        <v>1839</v>
      </c>
      <c r="C270" s="86">
        <v>2</v>
      </c>
      <c r="D270" s="121">
        <v>0.007353455994888236</v>
      </c>
      <c r="E270" s="121">
        <v>2.0472748673841794</v>
      </c>
      <c r="F270" s="86" t="s">
        <v>1414</v>
      </c>
      <c r="G270" s="86" t="b">
        <v>0</v>
      </c>
      <c r="H270" s="86" t="b">
        <v>0</v>
      </c>
      <c r="I270" s="86" t="b">
        <v>0</v>
      </c>
      <c r="J270" s="86" t="b">
        <v>0</v>
      </c>
      <c r="K270" s="86" t="b">
        <v>1</v>
      </c>
      <c r="L270" s="86" t="b">
        <v>0</v>
      </c>
    </row>
    <row r="271" spans="1:12" ht="15">
      <c r="A271" s="86" t="s">
        <v>1839</v>
      </c>
      <c r="B271" s="86" t="s">
        <v>1840</v>
      </c>
      <c r="C271" s="86">
        <v>2</v>
      </c>
      <c r="D271" s="121">
        <v>0.007353455994888236</v>
      </c>
      <c r="E271" s="121">
        <v>2.0472748673841794</v>
      </c>
      <c r="F271" s="86" t="s">
        <v>1414</v>
      </c>
      <c r="G271" s="86" t="b">
        <v>0</v>
      </c>
      <c r="H271" s="86" t="b">
        <v>1</v>
      </c>
      <c r="I271" s="86" t="b">
        <v>0</v>
      </c>
      <c r="J271" s="86" t="b">
        <v>0</v>
      </c>
      <c r="K271" s="86" t="b">
        <v>0</v>
      </c>
      <c r="L271" s="86" t="b">
        <v>0</v>
      </c>
    </row>
    <row r="272" spans="1:12" ht="15">
      <c r="A272" s="86" t="s">
        <v>1840</v>
      </c>
      <c r="B272" s="86" t="s">
        <v>1841</v>
      </c>
      <c r="C272" s="86">
        <v>2</v>
      </c>
      <c r="D272" s="121">
        <v>0.007353455994888236</v>
      </c>
      <c r="E272" s="121">
        <v>2.0472748673841794</v>
      </c>
      <c r="F272" s="86" t="s">
        <v>1414</v>
      </c>
      <c r="G272" s="86" t="b">
        <v>0</v>
      </c>
      <c r="H272" s="86" t="b">
        <v>0</v>
      </c>
      <c r="I272" s="86" t="b">
        <v>0</v>
      </c>
      <c r="J272" s="86" t="b">
        <v>0</v>
      </c>
      <c r="K272" s="86" t="b">
        <v>0</v>
      </c>
      <c r="L272" s="86" t="b">
        <v>0</v>
      </c>
    </row>
    <row r="273" spans="1:12" ht="15">
      <c r="A273" s="86" t="s">
        <v>1841</v>
      </c>
      <c r="B273" s="86" t="s">
        <v>1842</v>
      </c>
      <c r="C273" s="86">
        <v>2</v>
      </c>
      <c r="D273" s="121">
        <v>0.007353455994888236</v>
      </c>
      <c r="E273" s="121">
        <v>2.0472748673841794</v>
      </c>
      <c r="F273" s="86" t="s">
        <v>1414</v>
      </c>
      <c r="G273" s="86" t="b">
        <v>0</v>
      </c>
      <c r="H273" s="86" t="b">
        <v>0</v>
      </c>
      <c r="I273" s="86" t="b">
        <v>0</v>
      </c>
      <c r="J273" s="86" t="b">
        <v>0</v>
      </c>
      <c r="K273" s="86" t="b">
        <v>0</v>
      </c>
      <c r="L273" s="86" t="b">
        <v>0</v>
      </c>
    </row>
    <row r="274" spans="1:12" ht="15">
      <c r="A274" s="86" t="s">
        <v>1842</v>
      </c>
      <c r="B274" s="86" t="s">
        <v>1843</v>
      </c>
      <c r="C274" s="86">
        <v>2</v>
      </c>
      <c r="D274" s="121">
        <v>0.007353455994888236</v>
      </c>
      <c r="E274" s="121">
        <v>2.0472748673841794</v>
      </c>
      <c r="F274" s="86" t="s">
        <v>1414</v>
      </c>
      <c r="G274" s="86" t="b">
        <v>0</v>
      </c>
      <c r="H274" s="86" t="b">
        <v>0</v>
      </c>
      <c r="I274" s="86" t="b">
        <v>0</v>
      </c>
      <c r="J274" s="86" t="b">
        <v>0</v>
      </c>
      <c r="K274" s="86" t="b">
        <v>0</v>
      </c>
      <c r="L274" s="86" t="b">
        <v>0</v>
      </c>
    </row>
    <row r="275" spans="1:12" ht="15">
      <c r="A275" s="86" t="s">
        <v>1843</v>
      </c>
      <c r="B275" s="86" t="s">
        <v>1529</v>
      </c>
      <c r="C275" s="86">
        <v>2</v>
      </c>
      <c r="D275" s="121">
        <v>0.007353455994888236</v>
      </c>
      <c r="E275" s="121">
        <v>1.394062353608836</v>
      </c>
      <c r="F275" s="86" t="s">
        <v>1414</v>
      </c>
      <c r="G275" s="86" t="b">
        <v>0</v>
      </c>
      <c r="H275" s="86" t="b">
        <v>0</v>
      </c>
      <c r="I275" s="86" t="b">
        <v>0</v>
      </c>
      <c r="J275" s="86" t="b">
        <v>0</v>
      </c>
      <c r="K275" s="86" t="b">
        <v>0</v>
      </c>
      <c r="L275" s="86" t="b">
        <v>0</v>
      </c>
    </row>
    <row r="276" spans="1:12" ht="15">
      <c r="A276" s="86" t="s">
        <v>1529</v>
      </c>
      <c r="B276" s="86" t="s">
        <v>1780</v>
      </c>
      <c r="C276" s="86">
        <v>2</v>
      </c>
      <c r="D276" s="121">
        <v>0.007353455994888236</v>
      </c>
      <c r="E276" s="121">
        <v>1.7462448717201984</v>
      </c>
      <c r="F276" s="86" t="s">
        <v>1414</v>
      </c>
      <c r="G276" s="86" t="b">
        <v>0</v>
      </c>
      <c r="H276" s="86" t="b">
        <v>0</v>
      </c>
      <c r="I276" s="86" t="b">
        <v>0</v>
      </c>
      <c r="J276" s="86" t="b">
        <v>0</v>
      </c>
      <c r="K276" s="86" t="b">
        <v>0</v>
      </c>
      <c r="L276" s="86" t="b">
        <v>0</v>
      </c>
    </row>
    <row r="277" spans="1:12" ht="15">
      <c r="A277" s="86" t="s">
        <v>1780</v>
      </c>
      <c r="B277" s="86" t="s">
        <v>1532</v>
      </c>
      <c r="C277" s="86">
        <v>2</v>
      </c>
      <c r="D277" s="121">
        <v>0.007353455994888236</v>
      </c>
      <c r="E277" s="121">
        <v>2.0472748673841794</v>
      </c>
      <c r="F277" s="86" t="s">
        <v>1414</v>
      </c>
      <c r="G277" s="86" t="b">
        <v>0</v>
      </c>
      <c r="H277" s="86" t="b">
        <v>0</v>
      </c>
      <c r="I277" s="86" t="b">
        <v>0</v>
      </c>
      <c r="J277" s="86" t="b">
        <v>0</v>
      </c>
      <c r="K277" s="86" t="b">
        <v>0</v>
      </c>
      <c r="L277" s="86" t="b">
        <v>0</v>
      </c>
    </row>
    <row r="278" spans="1:12" ht="15">
      <c r="A278" s="86" t="s">
        <v>1532</v>
      </c>
      <c r="B278" s="86" t="s">
        <v>1844</v>
      </c>
      <c r="C278" s="86">
        <v>2</v>
      </c>
      <c r="D278" s="121">
        <v>0.007353455994888236</v>
      </c>
      <c r="E278" s="121">
        <v>2.0472748673841794</v>
      </c>
      <c r="F278" s="86" t="s">
        <v>1414</v>
      </c>
      <c r="G278" s="86" t="b">
        <v>0</v>
      </c>
      <c r="H278" s="86" t="b">
        <v>0</v>
      </c>
      <c r="I278" s="86" t="b">
        <v>0</v>
      </c>
      <c r="J278" s="86" t="b">
        <v>1</v>
      </c>
      <c r="K278" s="86" t="b">
        <v>0</v>
      </c>
      <c r="L278" s="86" t="b">
        <v>0</v>
      </c>
    </row>
    <row r="279" spans="1:12" ht="15">
      <c r="A279" s="86" t="s">
        <v>1844</v>
      </c>
      <c r="B279" s="86" t="s">
        <v>1845</v>
      </c>
      <c r="C279" s="86">
        <v>2</v>
      </c>
      <c r="D279" s="121">
        <v>0.007353455994888236</v>
      </c>
      <c r="E279" s="121">
        <v>2.0472748673841794</v>
      </c>
      <c r="F279" s="86" t="s">
        <v>1414</v>
      </c>
      <c r="G279" s="86" t="b">
        <v>1</v>
      </c>
      <c r="H279" s="86" t="b">
        <v>0</v>
      </c>
      <c r="I279" s="86" t="b">
        <v>0</v>
      </c>
      <c r="J279" s="86" t="b">
        <v>0</v>
      </c>
      <c r="K279" s="86" t="b">
        <v>0</v>
      </c>
      <c r="L279" s="86" t="b">
        <v>0</v>
      </c>
    </row>
    <row r="280" spans="1:12" ht="15">
      <c r="A280" s="86" t="s">
        <v>1845</v>
      </c>
      <c r="B280" s="86" t="s">
        <v>1783</v>
      </c>
      <c r="C280" s="86">
        <v>2</v>
      </c>
      <c r="D280" s="121">
        <v>0.007353455994888236</v>
      </c>
      <c r="E280" s="121">
        <v>2.0472748673841794</v>
      </c>
      <c r="F280" s="86" t="s">
        <v>1414</v>
      </c>
      <c r="G280" s="86" t="b">
        <v>0</v>
      </c>
      <c r="H280" s="86" t="b">
        <v>0</v>
      </c>
      <c r="I280" s="86" t="b">
        <v>0</v>
      </c>
      <c r="J280" s="86" t="b">
        <v>0</v>
      </c>
      <c r="K280" s="86" t="b">
        <v>0</v>
      </c>
      <c r="L280" s="86" t="b">
        <v>0</v>
      </c>
    </row>
    <row r="281" spans="1:12" ht="15">
      <c r="A281" s="86" t="s">
        <v>1783</v>
      </c>
      <c r="B281" s="86" t="s">
        <v>1846</v>
      </c>
      <c r="C281" s="86">
        <v>2</v>
      </c>
      <c r="D281" s="121">
        <v>0.007353455994888236</v>
      </c>
      <c r="E281" s="121">
        <v>2.0472748673841794</v>
      </c>
      <c r="F281" s="86" t="s">
        <v>1414</v>
      </c>
      <c r="G281" s="86" t="b">
        <v>0</v>
      </c>
      <c r="H281" s="86" t="b">
        <v>0</v>
      </c>
      <c r="I281" s="86" t="b">
        <v>0</v>
      </c>
      <c r="J281" s="86" t="b">
        <v>0</v>
      </c>
      <c r="K281" s="86" t="b">
        <v>0</v>
      </c>
      <c r="L281" s="86" t="b">
        <v>0</v>
      </c>
    </row>
    <row r="282" spans="1:12" ht="15">
      <c r="A282" s="86" t="s">
        <v>1846</v>
      </c>
      <c r="B282" s="86" t="s">
        <v>1847</v>
      </c>
      <c r="C282" s="86">
        <v>2</v>
      </c>
      <c r="D282" s="121">
        <v>0.007353455994888236</v>
      </c>
      <c r="E282" s="121">
        <v>2.0472748673841794</v>
      </c>
      <c r="F282" s="86" t="s">
        <v>1414</v>
      </c>
      <c r="G282" s="86" t="b">
        <v>0</v>
      </c>
      <c r="H282" s="86" t="b">
        <v>0</v>
      </c>
      <c r="I282" s="86" t="b">
        <v>0</v>
      </c>
      <c r="J282" s="86" t="b">
        <v>0</v>
      </c>
      <c r="K282" s="86" t="b">
        <v>0</v>
      </c>
      <c r="L282" s="86" t="b">
        <v>0</v>
      </c>
    </row>
    <row r="283" spans="1:12" ht="15">
      <c r="A283" s="86" t="s">
        <v>1847</v>
      </c>
      <c r="B283" s="86" t="s">
        <v>1848</v>
      </c>
      <c r="C283" s="86">
        <v>2</v>
      </c>
      <c r="D283" s="121">
        <v>0.007353455994888236</v>
      </c>
      <c r="E283" s="121">
        <v>2.0472748673841794</v>
      </c>
      <c r="F283" s="86" t="s">
        <v>1414</v>
      </c>
      <c r="G283" s="86" t="b">
        <v>0</v>
      </c>
      <c r="H283" s="86" t="b">
        <v>0</v>
      </c>
      <c r="I283" s="86" t="b">
        <v>0</v>
      </c>
      <c r="J283" s="86" t="b">
        <v>0</v>
      </c>
      <c r="K283" s="86" t="b">
        <v>0</v>
      </c>
      <c r="L283" s="86" t="b">
        <v>0</v>
      </c>
    </row>
    <row r="284" spans="1:12" ht="15">
      <c r="A284" s="86" t="s">
        <v>1848</v>
      </c>
      <c r="B284" s="86" t="s">
        <v>1784</v>
      </c>
      <c r="C284" s="86">
        <v>2</v>
      </c>
      <c r="D284" s="121">
        <v>0.007353455994888236</v>
      </c>
      <c r="E284" s="121">
        <v>2.0472748673841794</v>
      </c>
      <c r="F284" s="86" t="s">
        <v>1414</v>
      </c>
      <c r="G284" s="86" t="b">
        <v>0</v>
      </c>
      <c r="H284" s="86" t="b">
        <v>0</v>
      </c>
      <c r="I284" s="86" t="b">
        <v>0</v>
      </c>
      <c r="J284" s="86" t="b">
        <v>0</v>
      </c>
      <c r="K284" s="86" t="b">
        <v>0</v>
      </c>
      <c r="L284" s="86" t="b">
        <v>0</v>
      </c>
    </row>
    <row r="285" spans="1:12" ht="15">
      <c r="A285" s="86" t="s">
        <v>1552</v>
      </c>
      <c r="B285" s="86" t="s">
        <v>1553</v>
      </c>
      <c r="C285" s="86">
        <v>4</v>
      </c>
      <c r="D285" s="121">
        <v>0</v>
      </c>
      <c r="E285" s="121">
        <v>1.146128035678238</v>
      </c>
      <c r="F285" s="86" t="s">
        <v>1419</v>
      </c>
      <c r="G285" s="86" t="b">
        <v>0</v>
      </c>
      <c r="H285" s="86" t="b">
        <v>1</v>
      </c>
      <c r="I285" s="86" t="b">
        <v>0</v>
      </c>
      <c r="J285" s="86" t="b">
        <v>0</v>
      </c>
      <c r="K285" s="86" t="b">
        <v>0</v>
      </c>
      <c r="L285" s="86" t="b">
        <v>0</v>
      </c>
    </row>
    <row r="286" spans="1:12" ht="15">
      <c r="A286" s="86" t="s">
        <v>322</v>
      </c>
      <c r="B286" s="86" t="s">
        <v>321</v>
      </c>
      <c r="C286" s="86">
        <v>2</v>
      </c>
      <c r="D286" s="121">
        <v>0</v>
      </c>
      <c r="E286" s="121">
        <v>1.4471580313422192</v>
      </c>
      <c r="F286" s="86" t="s">
        <v>1419</v>
      </c>
      <c r="G286" s="86" t="b">
        <v>0</v>
      </c>
      <c r="H286" s="86" t="b">
        <v>0</v>
      </c>
      <c r="I286" s="86" t="b">
        <v>0</v>
      </c>
      <c r="J286" s="86" t="b">
        <v>0</v>
      </c>
      <c r="K286" s="86" t="b">
        <v>0</v>
      </c>
      <c r="L286" s="86" t="b">
        <v>0</v>
      </c>
    </row>
    <row r="287" spans="1:12" ht="15">
      <c r="A287" s="86" t="s">
        <v>321</v>
      </c>
      <c r="B287" s="86" t="s">
        <v>1554</v>
      </c>
      <c r="C287" s="86">
        <v>2</v>
      </c>
      <c r="D287" s="121">
        <v>0</v>
      </c>
      <c r="E287" s="121">
        <v>1.4471580313422192</v>
      </c>
      <c r="F287" s="86" t="s">
        <v>1419</v>
      </c>
      <c r="G287" s="86" t="b">
        <v>0</v>
      </c>
      <c r="H287" s="86" t="b">
        <v>0</v>
      </c>
      <c r="I287" s="86" t="b">
        <v>0</v>
      </c>
      <c r="J287" s="86" t="b">
        <v>0</v>
      </c>
      <c r="K287" s="86" t="b">
        <v>0</v>
      </c>
      <c r="L287" s="86" t="b">
        <v>0</v>
      </c>
    </row>
    <row r="288" spans="1:12" ht="15">
      <c r="A288" s="86" t="s">
        <v>1554</v>
      </c>
      <c r="B288" s="86" t="s">
        <v>1555</v>
      </c>
      <c r="C288" s="86">
        <v>2</v>
      </c>
      <c r="D288" s="121">
        <v>0</v>
      </c>
      <c r="E288" s="121">
        <v>1.4471580313422192</v>
      </c>
      <c r="F288" s="86" t="s">
        <v>1419</v>
      </c>
      <c r="G288" s="86" t="b">
        <v>0</v>
      </c>
      <c r="H288" s="86" t="b">
        <v>0</v>
      </c>
      <c r="I288" s="86" t="b">
        <v>0</v>
      </c>
      <c r="J288" s="86" t="b">
        <v>0</v>
      </c>
      <c r="K288" s="86" t="b">
        <v>0</v>
      </c>
      <c r="L288" s="86" t="b">
        <v>0</v>
      </c>
    </row>
    <row r="289" spans="1:12" ht="15">
      <c r="A289" s="86" t="s">
        <v>1555</v>
      </c>
      <c r="B289" s="86" t="s">
        <v>1556</v>
      </c>
      <c r="C289" s="86">
        <v>2</v>
      </c>
      <c r="D289" s="121">
        <v>0</v>
      </c>
      <c r="E289" s="121">
        <v>1.4471580313422192</v>
      </c>
      <c r="F289" s="86" t="s">
        <v>1419</v>
      </c>
      <c r="G289" s="86" t="b">
        <v>0</v>
      </c>
      <c r="H289" s="86" t="b">
        <v>0</v>
      </c>
      <c r="I289" s="86" t="b">
        <v>0</v>
      </c>
      <c r="J289" s="86" t="b">
        <v>0</v>
      </c>
      <c r="K289" s="86" t="b">
        <v>0</v>
      </c>
      <c r="L289" s="86" t="b">
        <v>0</v>
      </c>
    </row>
    <row r="290" spans="1:12" ht="15">
      <c r="A290" s="86" t="s">
        <v>1556</v>
      </c>
      <c r="B290" s="86" t="s">
        <v>1532</v>
      </c>
      <c r="C290" s="86">
        <v>2</v>
      </c>
      <c r="D290" s="121">
        <v>0</v>
      </c>
      <c r="E290" s="121">
        <v>1.146128035678238</v>
      </c>
      <c r="F290" s="86" t="s">
        <v>1419</v>
      </c>
      <c r="G290" s="86" t="b">
        <v>0</v>
      </c>
      <c r="H290" s="86" t="b">
        <v>0</v>
      </c>
      <c r="I290" s="86" t="b">
        <v>0</v>
      </c>
      <c r="J290" s="86" t="b">
        <v>0</v>
      </c>
      <c r="K290" s="86" t="b">
        <v>0</v>
      </c>
      <c r="L290" s="86" t="b">
        <v>0</v>
      </c>
    </row>
    <row r="291" spans="1:12" ht="15">
      <c r="A291" s="86" t="s">
        <v>1532</v>
      </c>
      <c r="B291" s="86" t="s">
        <v>1551</v>
      </c>
      <c r="C291" s="86">
        <v>2</v>
      </c>
      <c r="D291" s="121">
        <v>0</v>
      </c>
      <c r="E291" s="121">
        <v>0.8450980400142568</v>
      </c>
      <c r="F291" s="86" t="s">
        <v>1419</v>
      </c>
      <c r="G291" s="86" t="b">
        <v>0</v>
      </c>
      <c r="H291" s="86" t="b">
        <v>0</v>
      </c>
      <c r="I291" s="86" t="b">
        <v>0</v>
      </c>
      <c r="J291" s="86" t="b">
        <v>0</v>
      </c>
      <c r="K291" s="86" t="b">
        <v>0</v>
      </c>
      <c r="L291" s="86" t="b">
        <v>0</v>
      </c>
    </row>
    <row r="292" spans="1:12" ht="15">
      <c r="A292" s="86" t="s">
        <v>1551</v>
      </c>
      <c r="B292" s="86" t="s">
        <v>1557</v>
      </c>
      <c r="C292" s="86">
        <v>2</v>
      </c>
      <c r="D292" s="121">
        <v>0</v>
      </c>
      <c r="E292" s="121">
        <v>1.146128035678238</v>
      </c>
      <c r="F292" s="86" t="s">
        <v>1419</v>
      </c>
      <c r="G292" s="86" t="b">
        <v>0</v>
      </c>
      <c r="H292" s="86" t="b">
        <v>0</v>
      </c>
      <c r="I292" s="86" t="b">
        <v>0</v>
      </c>
      <c r="J292" s="86" t="b">
        <v>0</v>
      </c>
      <c r="K292" s="86" t="b">
        <v>0</v>
      </c>
      <c r="L292" s="86" t="b">
        <v>0</v>
      </c>
    </row>
    <row r="293" spans="1:12" ht="15">
      <c r="A293" s="86" t="s">
        <v>1557</v>
      </c>
      <c r="B293" s="86" t="s">
        <v>216</v>
      </c>
      <c r="C293" s="86">
        <v>2</v>
      </c>
      <c r="D293" s="121">
        <v>0</v>
      </c>
      <c r="E293" s="121">
        <v>1.4471580313422192</v>
      </c>
      <c r="F293" s="86" t="s">
        <v>1419</v>
      </c>
      <c r="G293" s="86" t="b">
        <v>0</v>
      </c>
      <c r="H293" s="86" t="b">
        <v>0</v>
      </c>
      <c r="I293" s="86" t="b">
        <v>0</v>
      </c>
      <c r="J293" s="86" t="b">
        <v>0</v>
      </c>
      <c r="K293" s="86" t="b">
        <v>0</v>
      </c>
      <c r="L293" s="86" t="b">
        <v>0</v>
      </c>
    </row>
    <row r="294" spans="1:12" ht="15">
      <c r="A294" s="86" t="s">
        <v>216</v>
      </c>
      <c r="B294" s="86" t="s">
        <v>1552</v>
      </c>
      <c r="C294" s="86">
        <v>2</v>
      </c>
      <c r="D294" s="121">
        <v>0</v>
      </c>
      <c r="E294" s="121">
        <v>1.146128035678238</v>
      </c>
      <c r="F294" s="86" t="s">
        <v>1419</v>
      </c>
      <c r="G294" s="86" t="b">
        <v>0</v>
      </c>
      <c r="H294" s="86" t="b">
        <v>0</v>
      </c>
      <c r="I294" s="86" t="b">
        <v>0</v>
      </c>
      <c r="J294" s="86" t="b">
        <v>0</v>
      </c>
      <c r="K294" s="86" t="b">
        <v>1</v>
      </c>
      <c r="L294" s="86" t="b">
        <v>0</v>
      </c>
    </row>
    <row r="295" spans="1:12" ht="15">
      <c r="A295" s="86" t="s">
        <v>1553</v>
      </c>
      <c r="B295" s="86" t="s">
        <v>1801</v>
      </c>
      <c r="C295" s="86">
        <v>2</v>
      </c>
      <c r="D295" s="121">
        <v>0</v>
      </c>
      <c r="E295" s="121">
        <v>1.146128035678238</v>
      </c>
      <c r="F295" s="86" t="s">
        <v>1419</v>
      </c>
      <c r="G295" s="86" t="b">
        <v>0</v>
      </c>
      <c r="H295" s="86" t="b">
        <v>0</v>
      </c>
      <c r="I295" s="86" t="b">
        <v>0</v>
      </c>
      <c r="J295" s="86" t="b">
        <v>0</v>
      </c>
      <c r="K295" s="86" t="b">
        <v>0</v>
      </c>
      <c r="L295" s="86" t="b">
        <v>0</v>
      </c>
    </row>
    <row r="296" spans="1:12" ht="15">
      <c r="A296" s="86" t="s">
        <v>1801</v>
      </c>
      <c r="B296" s="86" t="s">
        <v>1802</v>
      </c>
      <c r="C296" s="86">
        <v>2</v>
      </c>
      <c r="D296" s="121">
        <v>0</v>
      </c>
      <c r="E296" s="121">
        <v>1.4471580313422192</v>
      </c>
      <c r="F296" s="86" t="s">
        <v>1419</v>
      </c>
      <c r="G296" s="86" t="b">
        <v>0</v>
      </c>
      <c r="H296" s="86" t="b">
        <v>0</v>
      </c>
      <c r="I296" s="86" t="b">
        <v>0</v>
      </c>
      <c r="J296" s="86" t="b">
        <v>0</v>
      </c>
      <c r="K296" s="86" t="b">
        <v>0</v>
      </c>
      <c r="L296" s="86" t="b">
        <v>0</v>
      </c>
    </row>
    <row r="297" spans="1:12" ht="15">
      <c r="A297" s="86" t="s">
        <v>1802</v>
      </c>
      <c r="B297" s="86" t="s">
        <v>1803</v>
      </c>
      <c r="C297" s="86">
        <v>2</v>
      </c>
      <c r="D297" s="121">
        <v>0</v>
      </c>
      <c r="E297" s="121">
        <v>1.4471580313422192</v>
      </c>
      <c r="F297" s="86" t="s">
        <v>1419</v>
      </c>
      <c r="G297" s="86" t="b">
        <v>0</v>
      </c>
      <c r="H297" s="86" t="b">
        <v>0</v>
      </c>
      <c r="I297" s="86" t="b">
        <v>0</v>
      </c>
      <c r="J297" s="86" t="b">
        <v>1</v>
      </c>
      <c r="K297" s="86" t="b">
        <v>0</v>
      </c>
      <c r="L297" s="86" t="b">
        <v>0</v>
      </c>
    </row>
    <row r="298" spans="1:12" ht="15">
      <c r="A298" s="86" t="s">
        <v>1803</v>
      </c>
      <c r="B298" s="86" t="s">
        <v>1804</v>
      </c>
      <c r="C298" s="86">
        <v>2</v>
      </c>
      <c r="D298" s="121">
        <v>0</v>
      </c>
      <c r="E298" s="121">
        <v>1.4471580313422192</v>
      </c>
      <c r="F298" s="86" t="s">
        <v>1419</v>
      </c>
      <c r="G298" s="86" t="b">
        <v>1</v>
      </c>
      <c r="H298" s="86" t="b">
        <v>0</v>
      </c>
      <c r="I298" s="86" t="b">
        <v>0</v>
      </c>
      <c r="J298" s="86" t="b">
        <v>1</v>
      </c>
      <c r="K298" s="86" t="b">
        <v>0</v>
      </c>
      <c r="L298" s="86" t="b">
        <v>0</v>
      </c>
    </row>
    <row r="299" spans="1:12" ht="15">
      <c r="A299" s="86" t="s">
        <v>1804</v>
      </c>
      <c r="B299" s="86" t="s">
        <v>1805</v>
      </c>
      <c r="C299" s="86">
        <v>2</v>
      </c>
      <c r="D299" s="121">
        <v>0</v>
      </c>
      <c r="E299" s="121">
        <v>1.4471580313422192</v>
      </c>
      <c r="F299" s="86" t="s">
        <v>1419</v>
      </c>
      <c r="G299" s="86" t="b">
        <v>1</v>
      </c>
      <c r="H299" s="86" t="b">
        <v>0</v>
      </c>
      <c r="I299" s="86" t="b">
        <v>0</v>
      </c>
      <c r="J299" s="86" t="b">
        <v>0</v>
      </c>
      <c r="K299" s="86" t="b">
        <v>1</v>
      </c>
      <c r="L299" s="86" t="b">
        <v>0</v>
      </c>
    </row>
    <row r="300" spans="1:12" ht="15">
      <c r="A300" s="86" t="s">
        <v>1805</v>
      </c>
      <c r="B300" s="86" t="s">
        <v>1806</v>
      </c>
      <c r="C300" s="86">
        <v>2</v>
      </c>
      <c r="D300" s="121">
        <v>0</v>
      </c>
      <c r="E300" s="121">
        <v>1.4471580313422192</v>
      </c>
      <c r="F300" s="86" t="s">
        <v>1419</v>
      </c>
      <c r="G300" s="86" t="b">
        <v>0</v>
      </c>
      <c r="H300" s="86" t="b">
        <v>1</v>
      </c>
      <c r="I300" s="86" t="b">
        <v>0</v>
      </c>
      <c r="J300" s="86" t="b">
        <v>0</v>
      </c>
      <c r="K300" s="86" t="b">
        <v>0</v>
      </c>
      <c r="L300" s="86" t="b">
        <v>0</v>
      </c>
    </row>
    <row r="301" spans="1:12" ht="15">
      <c r="A301" s="86" t="s">
        <v>1806</v>
      </c>
      <c r="B301" s="86" t="s">
        <v>1551</v>
      </c>
      <c r="C301" s="86">
        <v>2</v>
      </c>
      <c r="D301" s="121">
        <v>0</v>
      </c>
      <c r="E301" s="121">
        <v>1.146128035678238</v>
      </c>
      <c r="F301" s="86" t="s">
        <v>1419</v>
      </c>
      <c r="G301" s="86" t="b">
        <v>0</v>
      </c>
      <c r="H301" s="86" t="b">
        <v>0</v>
      </c>
      <c r="I301" s="86" t="b">
        <v>0</v>
      </c>
      <c r="J301" s="86" t="b">
        <v>0</v>
      </c>
      <c r="K301" s="86" t="b">
        <v>0</v>
      </c>
      <c r="L301" s="86" t="b">
        <v>0</v>
      </c>
    </row>
    <row r="302" spans="1:12" ht="15">
      <c r="A302" s="86" t="s">
        <v>1551</v>
      </c>
      <c r="B302" s="86" t="s">
        <v>1807</v>
      </c>
      <c r="C302" s="86">
        <v>2</v>
      </c>
      <c r="D302" s="121">
        <v>0</v>
      </c>
      <c r="E302" s="121">
        <v>1.146128035678238</v>
      </c>
      <c r="F302" s="86" t="s">
        <v>1419</v>
      </c>
      <c r="G302" s="86" t="b">
        <v>0</v>
      </c>
      <c r="H302" s="86" t="b">
        <v>0</v>
      </c>
      <c r="I302" s="86" t="b">
        <v>0</v>
      </c>
      <c r="J302" s="86" t="b">
        <v>0</v>
      </c>
      <c r="K302" s="86" t="b">
        <v>0</v>
      </c>
      <c r="L302" s="86" t="b">
        <v>0</v>
      </c>
    </row>
    <row r="303" spans="1:12" ht="15">
      <c r="A303" s="86" t="s">
        <v>1807</v>
      </c>
      <c r="B303" s="86" t="s">
        <v>1552</v>
      </c>
      <c r="C303" s="86">
        <v>2</v>
      </c>
      <c r="D303" s="121">
        <v>0</v>
      </c>
      <c r="E303" s="121">
        <v>1.146128035678238</v>
      </c>
      <c r="F303" s="86" t="s">
        <v>1419</v>
      </c>
      <c r="G303" s="86" t="b">
        <v>0</v>
      </c>
      <c r="H303" s="86" t="b">
        <v>0</v>
      </c>
      <c r="I303" s="86" t="b">
        <v>0</v>
      </c>
      <c r="J303" s="86" t="b">
        <v>0</v>
      </c>
      <c r="K303" s="86" t="b">
        <v>1</v>
      </c>
      <c r="L303" s="86" t="b">
        <v>0</v>
      </c>
    </row>
    <row r="304" spans="1:12" ht="15">
      <c r="A304" s="86" t="s">
        <v>1553</v>
      </c>
      <c r="B304" s="86" t="s">
        <v>1808</v>
      </c>
      <c r="C304" s="86">
        <v>2</v>
      </c>
      <c r="D304" s="121">
        <v>0</v>
      </c>
      <c r="E304" s="121">
        <v>1.146128035678238</v>
      </c>
      <c r="F304" s="86" t="s">
        <v>1419</v>
      </c>
      <c r="G304" s="86" t="b">
        <v>0</v>
      </c>
      <c r="H304" s="86" t="b">
        <v>0</v>
      </c>
      <c r="I304" s="86" t="b">
        <v>0</v>
      </c>
      <c r="J304" s="86" t="b">
        <v>0</v>
      </c>
      <c r="K304" s="86" t="b">
        <v>1</v>
      </c>
      <c r="L304" s="86" t="b">
        <v>0</v>
      </c>
    </row>
    <row r="305" spans="1:12" ht="15">
      <c r="A305" s="86" t="s">
        <v>1808</v>
      </c>
      <c r="B305" s="86" t="s">
        <v>1532</v>
      </c>
      <c r="C305" s="86">
        <v>2</v>
      </c>
      <c r="D305" s="121">
        <v>0</v>
      </c>
      <c r="E305" s="121">
        <v>1.146128035678238</v>
      </c>
      <c r="F305" s="86" t="s">
        <v>1419</v>
      </c>
      <c r="G305" s="86" t="b">
        <v>0</v>
      </c>
      <c r="H305" s="86" t="b">
        <v>1</v>
      </c>
      <c r="I305" s="86" t="b">
        <v>0</v>
      </c>
      <c r="J305" s="86" t="b">
        <v>0</v>
      </c>
      <c r="K305" s="86" t="b">
        <v>0</v>
      </c>
      <c r="L305" s="86" t="b">
        <v>0</v>
      </c>
    </row>
    <row r="306" spans="1:12" ht="15">
      <c r="A306" s="86" t="s">
        <v>1532</v>
      </c>
      <c r="B306" s="86" t="s">
        <v>1809</v>
      </c>
      <c r="C306" s="86">
        <v>2</v>
      </c>
      <c r="D306" s="121">
        <v>0</v>
      </c>
      <c r="E306" s="121">
        <v>1.146128035678238</v>
      </c>
      <c r="F306" s="86" t="s">
        <v>1419</v>
      </c>
      <c r="G306" s="86" t="b">
        <v>0</v>
      </c>
      <c r="H306" s="86" t="b">
        <v>0</v>
      </c>
      <c r="I306" s="86" t="b">
        <v>0</v>
      </c>
      <c r="J306" s="86" t="b">
        <v>0</v>
      </c>
      <c r="K306" s="86" t="b">
        <v>0</v>
      </c>
      <c r="L306" s="86" t="b">
        <v>0</v>
      </c>
    </row>
    <row r="307" spans="1:12" ht="15">
      <c r="A307" s="86" t="s">
        <v>1809</v>
      </c>
      <c r="B307" s="86" t="s">
        <v>1810</v>
      </c>
      <c r="C307" s="86">
        <v>2</v>
      </c>
      <c r="D307" s="121">
        <v>0</v>
      </c>
      <c r="E307" s="121">
        <v>1.4471580313422192</v>
      </c>
      <c r="F307" s="86" t="s">
        <v>1419</v>
      </c>
      <c r="G307" s="86" t="b">
        <v>0</v>
      </c>
      <c r="H307" s="86" t="b">
        <v>0</v>
      </c>
      <c r="I307" s="86" t="b">
        <v>0</v>
      </c>
      <c r="J307" s="86" t="b">
        <v>0</v>
      </c>
      <c r="K307" s="86" t="b">
        <v>0</v>
      </c>
      <c r="L307" s="86" t="b">
        <v>0</v>
      </c>
    </row>
    <row r="308" spans="1:12" ht="15">
      <c r="A308" s="86" t="s">
        <v>1810</v>
      </c>
      <c r="B308" s="86" t="s">
        <v>1811</v>
      </c>
      <c r="C308" s="86">
        <v>2</v>
      </c>
      <c r="D308" s="121">
        <v>0</v>
      </c>
      <c r="E308" s="121">
        <v>1.4471580313422192</v>
      </c>
      <c r="F308" s="86" t="s">
        <v>1419</v>
      </c>
      <c r="G308" s="86" t="b">
        <v>0</v>
      </c>
      <c r="H308" s="86" t="b">
        <v>0</v>
      </c>
      <c r="I308" s="86" t="b">
        <v>0</v>
      </c>
      <c r="J308" s="86" t="b">
        <v>0</v>
      </c>
      <c r="K308" s="86" t="b">
        <v>0</v>
      </c>
      <c r="L308" s="86" t="b">
        <v>0</v>
      </c>
    </row>
    <row r="309" spans="1:12" ht="15">
      <c r="A309" s="86" t="s">
        <v>1811</v>
      </c>
      <c r="B309" s="86" t="s">
        <v>1812</v>
      </c>
      <c r="C309" s="86">
        <v>2</v>
      </c>
      <c r="D309" s="121">
        <v>0</v>
      </c>
      <c r="E309" s="121">
        <v>1.4471580313422192</v>
      </c>
      <c r="F309" s="86" t="s">
        <v>1419</v>
      </c>
      <c r="G309" s="86" t="b">
        <v>0</v>
      </c>
      <c r="H309" s="86" t="b">
        <v>0</v>
      </c>
      <c r="I309" s="86" t="b">
        <v>0</v>
      </c>
      <c r="J309" s="86" t="b">
        <v>0</v>
      </c>
      <c r="K309" s="86" t="b">
        <v>0</v>
      </c>
      <c r="L309" s="86" t="b">
        <v>0</v>
      </c>
    </row>
    <row r="310" spans="1:12" ht="15">
      <c r="A310" s="86" t="s">
        <v>1812</v>
      </c>
      <c r="B310" s="86" t="s">
        <v>1813</v>
      </c>
      <c r="C310" s="86">
        <v>2</v>
      </c>
      <c r="D310" s="121">
        <v>0</v>
      </c>
      <c r="E310" s="121">
        <v>1.4471580313422192</v>
      </c>
      <c r="F310" s="86" t="s">
        <v>1419</v>
      </c>
      <c r="G310" s="86" t="b">
        <v>0</v>
      </c>
      <c r="H310" s="86" t="b">
        <v>0</v>
      </c>
      <c r="I310" s="86" t="b">
        <v>0</v>
      </c>
      <c r="J310" s="86" t="b">
        <v>0</v>
      </c>
      <c r="K310" s="86" t="b">
        <v>0</v>
      </c>
      <c r="L310" s="86" t="b">
        <v>0</v>
      </c>
    </row>
    <row r="311" spans="1:12" ht="15">
      <c r="A311" s="86" t="s">
        <v>1813</v>
      </c>
      <c r="B311" s="86" t="s">
        <v>1814</v>
      </c>
      <c r="C311" s="86">
        <v>2</v>
      </c>
      <c r="D311" s="121">
        <v>0</v>
      </c>
      <c r="E311" s="121">
        <v>1.4471580313422192</v>
      </c>
      <c r="F311" s="86" t="s">
        <v>1419</v>
      </c>
      <c r="G311" s="86" t="b">
        <v>0</v>
      </c>
      <c r="H311" s="86" t="b">
        <v>0</v>
      </c>
      <c r="I311" s="86" t="b">
        <v>0</v>
      </c>
      <c r="J311" s="86" t="b">
        <v>0</v>
      </c>
      <c r="K311" s="86" t="b">
        <v>0</v>
      </c>
      <c r="L311" s="86" t="b">
        <v>0</v>
      </c>
    </row>
    <row r="312" spans="1:12" ht="15">
      <c r="A312" s="86" t="s">
        <v>1560</v>
      </c>
      <c r="B312" s="86" t="s">
        <v>1561</v>
      </c>
      <c r="C312" s="86">
        <v>3</v>
      </c>
      <c r="D312" s="121">
        <v>0.005949463648014282</v>
      </c>
      <c r="E312" s="121">
        <v>1.2937307569224816</v>
      </c>
      <c r="F312" s="86" t="s">
        <v>1421</v>
      </c>
      <c r="G312" s="86" t="b">
        <v>0</v>
      </c>
      <c r="H312" s="86" t="b">
        <v>0</v>
      </c>
      <c r="I312" s="86" t="b">
        <v>0</v>
      </c>
      <c r="J312" s="86" t="b">
        <v>0</v>
      </c>
      <c r="K312" s="86" t="b">
        <v>0</v>
      </c>
      <c r="L312" s="86" t="b">
        <v>0</v>
      </c>
    </row>
    <row r="313" spans="1:12" ht="15">
      <c r="A313" s="86" t="s">
        <v>1561</v>
      </c>
      <c r="B313" s="86" t="s">
        <v>1562</v>
      </c>
      <c r="C313" s="86">
        <v>3</v>
      </c>
      <c r="D313" s="121">
        <v>0.005949463648014282</v>
      </c>
      <c r="E313" s="121">
        <v>1.2937307569224816</v>
      </c>
      <c r="F313" s="86" t="s">
        <v>1421</v>
      </c>
      <c r="G313" s="86" t="b">
        <v>0</v>
      </c>
      <c r="H313" s="86" t="b">
        <v>0</v>
      </c>
      <c r="I313" s="86" t="b">
        <v>0</v>
      </c>
      <c r="J313" s="86" t="b">
        <v>0</v>
      </c>
      <c r="K313" s="86" t="b">
        <v>0</v>
      </c>
      <c r="L313" s="86" t="b">
        <v>0</v>
      </c>
    </row>
    <row r="314" spans="1:12" ht="15">
      <c r="A314" s="86" t="s">
        <v>1562</v>
      </c>
      <c r="B314" s="86" t="s">
        <v>1563</v>
      </c>
      <c r="C314" s="86">
        <v>3</v>
      </c>
      <c r="D314" s="121">
        <v>0.005949463648014282</v>
      </c>
      <c r="E314" s="121">
        <v>1.2937307569224816</v>
      </c>
      <c r="F314" s="86" t="s">
        <v>1421</v>
      </c>
      <c r="G314" s="86" t="b">
        <v>0</v>
      </c>
      <c r="H314" s="86" t="b">
        <v>0</v>
      </c>
      <c r="I314" s="86" t="b">
        <v>0</v>
      </c>
      <c r="J314" s="86" t="b">
        <v>0</v>
      </c>
      <c r="K314" s="86" t="b">
        <v>0</v>
      </c>
      <c r="L314" s="86" t="b">
        <v>0</v>
      </c>
    </row>
    <row r="315" spans="1:12" ht="15">
      <c r="A315" s="86" t="s">
        <v>1563</v>
      </c>
      <c r="B315" s="86" t="s">
        <v>1564</v>
      </c>
      <c r="C315" s="86">
        <v>3</v>
      </c>
      <c r="D315" s="121">
        <v>0.005949463648014282</v>
      </c>
      <c r="E315" s="121">
        <v>1.2937307569224816</v>
      </c>
      <c r="F315" s="86" t="s">
        <v>1421</v>
      </c>
      <c r="G315" s="86" t="b">
        <v>0</v>
      </c>
      <c r="H315" s="86" t="b">
        <v>0</v>
      </c>
      <c r="I315" s="86" t="b">
        <v>0</v>
      </c>
      <c r="J315" s="86" t="b">
        <v>0</v>
      </c>
      <c r="K315" s="86" t="b">
        <v>0</v>
      </c>
      <c r="L315" s="86" t="b">
        <v>0</v>
      </c>
    </row>
    <row r="316" spans="1:12" ht="15">
      <c r="A316" s="86" t="s">
        <v>1564</v>
      </c>
      <c r="B316" s="86" t="s">
        <v>1565</v>
      </c>
      <c r="C316" s="86">
        <v>3</v>
      </c>
      <c r="D316" s="121">
        <v>0.005949463648014282</v>
      </c>
      <c r="E316" s="121">
        <v>1.2937307569224816</v>
      </c>
      <c r="F316" s="86" t="s">
        <v>1421</v>
      </c>
      <c r="G316" s="86" t="b">
        <v>0</v>
      </c>
      <c r="H316" s="86" t="b">
        <v>0</v>
      </c>
      <c r="I316" s="86" t="b">
        <v>0</v>
      </c>
      <c r="J316" s="86" t="b">
        <v>0</v>
      </c>
      <c r="K316" s="86" t="b">
        <v>0</v>
      </c>
      <c r="L316" s="86" t="b">
        <v>0</v>
      </c>
    </row>
    <row r="317" spans="1:12" ht="15">
      <c r="A317" s="86" t="s">
        <v>1565</v>
      </c>
      <c r="B317" s="86" t="s">
        <v>1566</v>
      </c>
      <c r="C317" s="86">
        <v>3</v>
      </c>
      <c r="D317" s="121">
        <v>0.005949463648014282</v>
      </c>
      <c r="E317" s="121">
        <v>1.2937307569224816</v>
      </c>
      <c r="F317" s="86" t="s">
        <v>1421</v>
      </c>
      <c r="G317" s="86" t="b">
        <v>0</v>
      </c>
      <c r="H317" s="86" t="b">
        <v>0</v>
      </c>
      <c r="I317" s="86" t="b">
        <v>0</v>
      </c>
      <c r="J317" s="86" t="b">
        <v>0</v>
      </c>
      <c r="K317" s="86" t="b">
        <v>0</v>
      </c>
      <c r="L317" s="86" t="b">
        <v>0</v>
      </c>
    </row>
    <row r="318" spans="1:12" ht="15">
      <c r="A318" s="86" t="s">
        <v>1566</v>
      </c>
      <c r="B318" s="86" t="s">
        <v>1531</v>
      </c>
      <c r="C318" s="86">
        <v>3</v>
      </c>
      <c r="D318" s="121">
        <v>0.005949463648014282</v>
      </c>
      <c r="E318" s="121">
        <v>0.9927007612585005</v>
      </c>
      <c r="F318" s="86" t="s">
        <v>1421</v>
      </c>
      <c r="G318" s="86" t="b">
        <v>0</v>
      </c>
      <c r="H318" s="86" t="b">
        <v>0</v>
      </c>
      <c r="I318" s="86" t="b">
        <v>0</v>
      </c>
      <c r="J318" s="86" t="b">
        <v>0</v>
      </c>
      <c r="K318" s="86" t="b">
        <v>0</v>
      </c>
      <c r="L318" s="86" t="b">
        <v>0</v>
      </c>
    </row>
    <row r="319" spans="1:12" ht="15">
      <c r="A319" s="86" t="s">
        <v>1531</v>
      </c>
      <c r="B319" s="86" t="s">
        <v>1567</v>
      </c>
      <c r="C319" s="86">
        <v>3</v>
      </c>
      <c r="D319" s="121">
        <v>0.005949463648014282</v>
      </c>
      <c r="E319" s="121">
        <v>0.9927007612585005</v>
      </c>
      <c r="F319" s="86" t="s">
        <v>1421</v>
      </c>
      <c r="G319" s="86" t="b">
        <v>0</v>
      </c>
      <c r="H319" s="86" t="b">
        <v>0</v>
      </c>
      <c r="I319" s="86" t="b">
        <v>0</v>
      </c>
      <c r="J319" s="86" t="b">
        <v>0</v>
      </c>
      <c r="K319" s="86" t="b">
        <v>0</v>
      </c>
      <c r="L319" s="86" t="b">
        <v>0</v>
      </c>
    </row>
    <row r="320" spans="1:12" ht="15">
      <c r="A320" s="86" t="s">
        <v>1567</v>
      </c>
      <c r="B320" s="86" t="s">
        <v>1772</v>
      </c>
      <c r="C320" s="86">
        <v>3</v>
      </c>
      <c r="D320" s="121">
        <v>0.005949463648014282</v>
      </c>
      <c r="E320" s="121">
        <v>1.2937307569224816</v>
      </c>
      <c r="F320" s="86" t="s">
        <v>1421</v>
      </c>
      <c r="G320" s="86" t="b">
        <v>0</v>
      </c>
      <c r="H320" s="86" t="b">
        <v>0</v>
      </c>
      <c r="I320" s="86" t="b">
        <v>0</v>
      </c>
      <c r="J320" s="86" t="b">
        <v>0</v>
      </c>
      <c r="K320" s="86" t="b">
        <v>0</v>
      </c>
      <c r="L320" s="86" t="b">
        <v>0</v>
      </c>
    </row>
    <row r="321" spans="1:12" ht="15">
      <c r="A321" s="86" t="s">
        <v>1772</v>
      </c>
      <c r="B321" s="86" t="s">
        <v>1773</v>
      </c>
      <c r="C321" s="86">
        <v>3</v>
      </c>
      <c r="D321" s="121">
        <v>0.005949463648014282</v>
      </c>
      <c r="E321" s="121">
        <v>1.2937307569224816</v>
      </c>
      <c r="F321" s="86" t="s">
        <v>1421</v>
      </c>
      <c r="G321" s="86" t="b">
        <v>0</v>
      </c>
      <c r="H321" s="86" t="b">
        <v>0</v>
      </c>
      <c r="I321" s="86" t="b">
        <v>0</v>
      </c>
      <c r="J321" s="86" t="b">
        <v>0</v>
      </c>
      <c r="K321" s="86" t="b">
        <v>0</v>
      </c>
      <c r="L321" s="86" t="b">
        <v>0</v>
      </c>
    </row>
    <row r="322" spans="1:12" ht="15">
      <c r="A322" s="86" t="s">
        <v>1773</v>
      </c>
      <c r="B322" s="86" t="s">
        <v>1531</v>
      </c>
      <c r="C322" s="86">
        <v>3</v>
      </c>
      <c r="D322" s="121">
        <v>0.005949463648014282</v>
      </c>
      <c r="E322" s="121">
        <v>0.9927007612585005</v>
      </c>
      <c r="F322" s="86" t="s">
        <v>1421</v>
      </c>
      <c r="G322" s="86" t="b">
        <v>0</v>
      </c>
      <c r="H322" s="86" t="b">
        <v>0</v>
      </c>
      <c r="I322" s="86" t="b">
        <v>0</v>
      </c>
      <c r="J322" s="86" t="b">
        <v>0</v>
      </c>
      <c r="K322" s="86" t="b">
        <v>0</v>
      </c>
      <c r="L322" s="86" t="b">
        <v>0</v>
      </c>
    </row>
    <row r="323" spans="1:12" ht="15">
      <c r="A323" s="86" t="s">
        <v>1531</v>
      </c>
      <c r="B323" s="86" t="s">
        <v>1774</v>
      </c>
      <c r="C323" s="86">
        <v>3</v>
      </c>
      <c r="D323" s="121">
        <v>0.005949463648014282</v>
      </c>
      <c r="E323" s="121">
        <v>0.9927007612585005</v>
      </c>
      <c r="F323" s="86" t="s">
        <v>1421</v>
      </c>
      <c r="G323" s="86" t="b">
        <v>0</v>
      </c>
      <c r="H323" s="86" t="b">
        <v>0</v>
      </c>
      <c r="I323" s="86" t="b">
        <v>0</v>
      </c>
      <c r="J323" s="86" t="b">
        <v>0</v>
      </c>
      <c r="K323" s="86" t="b">
        <v>0</v>
      </c>
      <c r="L323" s="86" t="b">
        <v>0</v>
      </c>
    </row>
    <row r="324" spans="1:12" ht="15">
      <c r="A324" s="86" t="s">
        <v>1774</v>
      </c>
      <c r="B324" s="86" t="s">
        <v>1775</v>
      </c>
      <c r="C324" s="86">
        <v>3</v>
      </c>
      <c r="D324" s="121">
        <v>0.005949463648014282</v>
      </c>
      <c r="E324" s="121">
        <v>1.2937307569224816</v>
      </c>
      <c r="F324" s="86" t="s">
        <v>1421</v>
      </c>
      <c r="G324" s="86" t="b">
        <v>0</v>
      </c>
      <c r="H324" s="86" t="b">
        <v>0</v>
      </c>
      <c r="I324" s="86" t="b">
        <v>0</v>
      </c>
      <c r="J324" s="86" t="b">
        <v>0</v>
      </c>
      <c r="K324" s="86" t="b">
        <v>0</v>
      </c>
      <c r="L324" s="86" t="b">
        <v>0</v>
      </c>
    </row>
    <row r="325" spans="1:12" ht="15">
      <c r="A325" s="86" t="s">
        <v>1775</v>
      </c>
      <c r="B325" s="86" t="s">
        <v>1776</v>
      </c>
      <c r="C325" s="86">
        <v>3</v>
      </c>
      <c r="D325" s="121">
        <v>0.005949463648014282</v>
      </c>
      <c r="E325" s="121">
        <v>1.2937307569224816</v>
      </c>
      <c r="F325" s="86" t="s">
        <v>1421</v>
      </c>
      <c r="G325" s="86" t="b">
        <v>0</v>
      </c>
      <c r="H325" s="86" t="b">
        <v>0</v>
      </c>
      <c r="I325" s="86" t="b">
        <v>0</v>
      </c>
      <c r="J325" s="86" t="b">
        <v>0</v>
      </c>
      <c r="K325" s="86" t="b">
        <v>0</v>
      </c>
      <c r="L325" s="86" t="b">
        <v>0</v>
      </c>
    </row>
    <row r="326" spans="1:12" ht="15">
      <c r="A326" s="86" t="s">
        <v>1776</v>
      </c>
      <c r="B326" s="86" t="s">
        <v>1530</v>
      </c>
      <c r="C326" s="86">
        <v>3</v>
      </c>
      <c r="D326" s="121">
        <v>0.005949463648014282</v>
      </c>
      <c r="E326" s="121">
        <v>1.2937307569224816</v>
      </c>
      <c r="F326" s="86" t="s">
        <v>1421</v>
      </c>
      <c r="G326" s="86" t="b">
        <v>0</v>
      </c>
      <c r="H326" s="86" t="b">
        <v>0</v>
      </c>
      <c r="I326" s="86" t="b">
        <v>0</v>
      </c>
      <c r="J326" s="86" t="b">
        <v>0</v>
      </c>
      <c r="K326" s="86" t="b">
        <v>0</v>
      </c>
      <c r="L326" s="86" t="b">
        <v>0</v>
      </c>
    </row>
    <row r="327" spans="1:12" ht="15">
      <c r="A327" s="86" t="s">
        <v>1530</v>
      </c>
      <c r="B327" s="86" t="s">
        <v>1777</v>
      </c>
      <c r="C327" s="86">
        <v>3</v>
      </c>
      <c r="D327" s="121">
        <v>0.005949463648014282</v>
      </c>
      <c r="E327" s="121">
        <v>1.2937307569224816</v>
      </c>
      <c r="F327" s="86" t="s">
        <v>1421</v>
      </c>
      <c r="G327" s="86" t="b">
        <v>0</v>
      </c>
      <c r="H327" s="86" t="b">
        <v>0</v>
      </c>
      <c r="I327" s="86" t="b">
        <v>0</v>
      </c>
      <c r="J327" s="86" t="b">
        <v>0</v>
      </c>
      <c r="K327" s="86" t="b">
        <v>0</v>
      </c>
      <c r="L327" s="86" t="b">
        <v>0</v>
      </c>
    </row>
    <row r="328" spans="1:12" ht="15">
      <c r="A328" s="86" t="s">
        <v>1777</v>
      </c>
      <c r="B328" s="86" t="s">
        <v>1778</v>
      </c>
      <c r="C328" s="86">
        <v>3</v>
      </c>
      <c r="D328" s="121">
        <v>0.005949463648014282</v>
      </c>
      <c r="E328" s="121">
        <v>1.2937307569224816</v>
      </c>
      <c r="F328" s="86" t="s">
        <v>1421</v>
      </c>
      <c r="G328" s="86" t="b">
        <v>0</v>
      </c>
      <c r="H328" s="86" t="b">
        <v>0</v>
      </c>
      <c r="I328" s="86" t="b">
        <v>0</v>
      </c>
      <c r="J328" s="86" t="b">
        <v>0</v>
      </c>
      <c r="K328" s="86" t="b">
        <v>0</v>
      </c>
      <c r="L328" s="86" t="b">
        <v>0</v>
      </c>
    </row>
    <row r="329" spans="1:12" ht="15">
      <c r="A329" s="86" t="s">
        <v>1778</v>
      </c>
      <c r="B329" s="86" t="s">
        <v>1779</v>
      </c>
      <c r="C329" s="86">
        <v>3</v>
      </c>
      <c r="D329" s="121">
        <v>0.005949463648014282</v>
      </c>
      <c r="E329" s="121">
        <v>1.2937307569224816</v>
      </c>
      <c r="F329" s="86" t="s">
        <v>1421</v>
      </c>
      <c r="G329" s="86" t="b">
        <v>0</v>
      </c>
      <c r="H329" s="86" t="b">
        <v>0</v>
      </c>
      <c r="I329" s="86" t="b">
        <v>0</v>
      </c>
      <c r="J329" s="86" t="b">
        <v>0</v>
      </c>
      <c r="K329" s="86" t="b">
        <v>0</v>
      </c>
      <c r="L329" s="86" t="b">
        <v>0</v>
      </c>
    </row>
    <row r="330" spans="1:12" ht="15">
      <c r="A330" s="86" t="s">
        <v>1779</v>
      </c>
      <c r="B330" s="86" t="s">
        <v>1529</v>
      </c>
      <c r="C330" s="86">
        <v>3</v>
      </c>
      <c r="D330" s="121">
        <v>0.005949463648014282</v>
      </c>
      <c r="E330" s="121">
        <v>1.1687920203141817</v>
      </c>
      <c r="F330" s="86" t="s">
        <v>1421</v>
      </c>
      <c r="G330" s="86" t="b">
        <v>0</v>
      </c>
      <c r="H330" s="86" t="b">
        <v>0</v>
      </c>
      <c r="I330" s="86" t="b">
        <v>0</v>
      </c>
      <c r="J330" s="86" t="b">
        <v>0</v>
      </c>
      <c r="K330" s="86" t="b">
        <v>0</v>
      </c>
      <c r="L330" s="86" t="b">
        <v>0</v>
      </c>
    </row>
    <row r="331" spans="1:12" ht="15">
      <c r="A331" s="86" t="s">
        <v>1815</v>
      </c>
      <c r="B331" s="86" t="s">
        <v>1816</v>
      </c>
      <c r="C331" s="86">
        <v>2</v>
      </c>
      <c r="D331" s="121">
        <v>0</v>
      </c>
      <c r="E331" s="121">
        <v>1.2304489213782739</v>
      </c>
      <c r="F331" s="86" t="s">
        <v>1426</v>
      </c>
      <c r="G331" s="86" t="b">
        <v>0</v>
      </c>
      <c r="H331" s="86" t="b">
        <v>0</v>
      </c>
      <c r="I331" s="86" t="b">
        <v>0</v>
      </c>
      <c r="J331" s="86" t="b">
        <v>0</v>
      </c>
      <c r="K331" s="86" t="b">
        <v>0</v>
      </c>
      <c r="L331" s="86" t="b">
        <v>0</v>
      </c>
    </row>
    <row r="332" spans="1:12" ht="15">
      <c r="A332" s="86" t="s">
        <v>1816</v>
      </c>
      <c r="B332" s="86" t="s">
        <v>1817</v>
      </c>
      <c r="C332" s="86">
        <v>2</v>
      </c>
      <c r="D332" s="121">
        <v>0</v>
      </c>
      <c r="E332" s="121">
        <v>1.2304489213782739</v>
      </c>
      <c r="F332" s="86" t="s">
        <v>1426</v>
      </c>
      <c r="G332" s="86" t="b">
        <v>0</v>
      </c>
      <c r="H332" s="86" t="b">
        <v>0</v>
      </c>
      <c r="I332" s="86" t="b">
        <v>0</v>
      </c>
      <c r="J332" s="86" t="b">
        <v>0</v>
      </c>
      <c r="K332" s="86" t="b">
        <v>0</v>
      </c>
      <c r="L332" s="86" t="b">
        <v>0</v>
      </c>
    </row>
    <row r="333" spans="1:12" ht="15">
      <c r="A333" s="86" t="s">
        <v>1817</v>
      </c>
      <c r="B333" s="86" t="s">
        <v>238</v>
      </c>
      <c r="C333" s="86">
        <v>2</v>
      </c>
      <c r="D333" s="121">
        <v>0</v>
      </c>
      <c r="E333" s="121">
        <v>1.2304489213782739</v>
      </c>
      <c r="F333" s="86" t="s">
        <v>1426</v>
      </c>
      <c r="G333" s="86" t="b">
        <v>0</v>
      </c>
      <c r="H333" s="86" t="b">
        <v>0</v>
      </c>
      <c r="I333" s="86" t="b">
        <v>0</v>
      </c>
      <c r="J333" s="86" t="b">
        <v>0</v>
      </c>
      <c r="K333" s="86" t="b">
        <v>0</v>
      </c>
      <c r="L333" s="86" t="b">
        <v>0</v>
      </c>
    </row>
    <row r="334" spans="1:12" ht="15">
      <c r="A334" s="86" t="s">
        <v>238</v>
      </c>
      <c r="B334" s="86" t="s">
        <v>1818</v>
      </c>
      <c r="C334" s="86">
        <v>2</v>
      </c>
      <c r="D334" s="121">
        <v>0</v>
      </c>
      <c r="E334" s="121">
        <v>1.2304489213782739</v>
      </c>
      <c r="F334" s="86" t="s">
        <v>1426</v>
      </c>
      <c r="G334" s="86" t="b">
        <v>0</v>
      </c>
      <c r="H334" s="86" t="b">
        <v>0</v>
      </c>
      <c r="I334" s="86" t="b">
        <v>0</v>
      </c>
      <c r="J334" s="86" t="b">
        <v>0</v>
      </c>
      <c r="K334" s="86" t="b">
        <v>0</v>
      </c>
      <c r="L334" s="86" t="b">
        <v>0</v>
      </c>
    </row>
    <row r="335" spans="1:12" ht="15">
      <c r="A335" s="86" t="s">
        <v>1818</v>
      </c>
      <c r="B335" s="86" t="s">
        <v>1819</v>
      </c>
      <c r="C335" s="86">
        <v>2</v>
      </c>
      <c r="D335" s="121">
        <v>0</v>
      </c>
      <c r="E335" s="121">
        <v>1.2304489213782739</v>
      </c>
      <c r="F335" s="86" t="s">
        <v>1426</v>
      </c>
      <c r="G335" s="86" t="b">
        <v>0</v>
      </c>
      <c r="H335" s="86" t="b">
        <v>0</v>
      </c>
      <c r="I335" s="86" t="b">
        <v>0</v>
      </c>
      <c r="J335" s="86" t="b">
        <v>0</v>
      </c>
      <c r="K335" s="86" t="b">
        <v>0</v>
      </c>
      <c r="L335" s="86" t="b">
        <v>0</v>
      </c>
    </row>
    <row r="336" spans="1:12" ht="15">
      <c r="A336" s="86" t="s">
        <v>1819</v>
      </c>
      <c r="B336" s="86" t="s">
        <v>1820</v>
      </c>
      <c r="C336" s="86">
        <v>2</v>
      </c>
      <c r="D336" s="121">
        <v>0</v>
      </c>
      <c r="E336" s="121">
        <v>1.2304489213782739</v>
      </c>
      <c r="F336" s="86" t="s">
        <v>1426</v>
      </c>
      <c r="G336" s="86" t="b">
        <v>0</v>
      </c>
      <c r="H336" s="86" t="b">
        <v>0</v>
      </c>
      <c r="I336" s="86" t="b">
        <v>0</v>
      </c>
      <c r="J336" s="86" t="b">
        <v>0</v>
      </c>
      <c r="K336" s="86" t="b">
        <v>0</v>
      </c>
      <c r="L336" s="86" t="b">
        <v>0</v>
      </c>
    </row>
    <row r="337" spans="1:12" ht="15">
      <c r="A337" s="86" t="s">
        <v>1820</v>
      </c>
      <c r="B337" s="86" t="s">
        <v>1821</v>
      </c>
      <c r="C337" s="86">
        <v>2</v>
      </c>
      <c r="D337" s="121">
        <v>0</v>
      </c>
      <c r="E337" s="121">
        <v>1.2304489213782739</v>
      </c>
      <c r="F337" s="86" t="s">
        <v>1426</v>
      </c>
      <c r="G337" s="86" t="b">
        <v>0</v>
      </c>
      <c r="H337" s="86" t="b">
        <v>0</v>
      </c>
      <c r="I337" s="86" t="b">
        <v>0</v>
      </c>
      <c r="J337" s="86" t="b">
        <v>0</v>
      </c>
      <c r="K337" s="86" t="b">
        <v>0</v>
      </c>
      <c r="L337" s="86" t="b">
        <v>0</v>
      </c>
    </row>
    <row r="338" spans="1:12" ht="15">
      <c r="A338" s="86" t="s">
        <v>1821</v>
      </c>
      <c r="B338" s="86" t="s">
        <v>1822</v>
      </c>
      <c r="C338" s="86">
        <v>2</v>
      </c>
      <c r="D338" s="121">
        <v>0</v>
      </c>
      <c r="E338" s="121">
        <v>1.2304489213782739</v>
      </c>
      <c r="F338" s="86" t="s">
        <v>1426</v>
      </c>
      <c r="G338" s="86" t="b">
        <v>0</v>
      </c>
      <c r="H338" s="86" t="b">
        <v>0</v>
      </c>
      <c r="I338" s="86" t="b">
        <v>0</v>
      </c>
      <c r="J338" s="86" t="b">
        <v>0</v>
      </c>
      <c r="K338" s="86" t="b">
        <v>0</v>
      </c>
      <c r="L338" s="86" t="b">
        <v>0</v>
      </c>
    </row>
    <row r="339" spans="1:12" ht="15">
      <c r="A339" s="86" t="s">
        <v>1822</v>
      </c>
      <c r="B339" s="86" t="s">
        <v>1823</v>
      </c>
      <c r="C339" s="86">
        <v>2</v>
      </c>
      <c r="D339" s="121">
        <v>0</v>
      </c>
      <c r="E339" s="121">
        <v>1.2304489213782739</v>
      </c>
      <c r="F339" s="86" t="s">
        <v>1426</v>
      </c>
      <c r="G339" s="86" t="b">
        <v>0</v>
      </c>
      <c r="H339" s="86" t="b">
        <v>0</v>
      </c>
      <c r="I339" s="86" t="b">
        <v>0</v>
      </c>
      <c r="J339" s="86" t="b">
        <v>0</v>
      </c>
      <c r="K339" s="86" t="b">
        <v>0</v>
      </c>
      <c r="L339" s="86" t="b">
        <v>0</v>
      </c>
    </row>
    <row r="340" spans="1:12" ht="15">
      <c r="A340" s="86" t="s">
        <v>1823</v>
      </c>
      <c r="B340" s="86" t="s">
        <v>1824</v>
      </c>
      <c r="C340" s="86">
        <v>2</v>
      </c>
      <c r="D340" s="121">
        <v>0</v>
      </c>
      <c r="E340" s="121">
        <v>1.2304489213782739</v>
      </c>
      <c r="F340" s="86" t="s">
        <v>1426</v>
      </c>
      <c r="G340" s="86" t="b">
        <v>0</v>
      </c>
      <c r="H340" s="86" t="b">
        <v>0</v>
      </c>
      <c r="I340" s="86" t="b">
        <v>0</v>
      </c>
      <c r="J340" s="86" t="b">
        <v>0</v>
      </c>
      <c r="K340" s="86" t="b">
        <v>0</v>
      </c>
      <c r="L340" s="86" t="b">
        <v>0</v>
      </c>
    </row>
    <row r="341" spans="1:12" ht="15">
      <c r="A341" s="86" t="s">
        <v>1824</v>
      </c>
      <c r="B341" s="86" t="s">
        <v>1529</v>
      </c>
      <c r="C341" s="86">
        <v>2</v>
      </c>
      <c r="D341" s="121">
        <v>0</v>
      </c>
      <c r="E341" s="121">
        <v>1.2304489213782739</v>
      </c>
      <c r="F341" s="86" t="s">
        <v>1426</v>
      </c>
      <c r="G341" s="86" t="b">
        <v>0</v>
      </c>
      <c r="H341" s="86" t="b">
        <v>0</v>
      </c>
      <c r="I341" s="86" t="b">
        <v>0</v>
      </c>
      <c r="J341" s="86" t="b">
        <v>0</v>
      </c>
      <c r="K341" s="86" t="b">
        <v>0</v>
      </c>
      <c r="L341" s="86" t="b">
        <v>0</v>
      </c>
    </row>
    <row r="342" spans="1:12" ht="15">
      <c r="A342" s="86" t="s">
        <v>1529</v>
      </c>
      <c r="B342" s="86" t="s">
        <v>1825</v>
      </c>
      <c r="C342" s="86">
        <v>2</v>
      </c>
      <c r="D342" s="121">
        <v>0</v>
      </c>
      <c r="E342" s="121">
        <v>1.2304489213782739</v>
      </c>
      <c r="F342" s="86" t="s">
        <v>1426</v>
      </c>
      <c r="G342" s="86" t="b">
        <v>0</v>
      </c>
      <c r="H342" s="86" t="b">
        <v>0</v>
      </c>
      <c r="I342" s="86" t="b">
        <v>0</v>
      </c>
      <c r="J342" s="86" t="b">
        <v>0</v>
      </c>
      <c r="K342" s="86" t="b">
        <v>0</v>
      </c>
      <c r="L342" s="86" t="b">
        <v>0</v>
      </c>
    </row>
    <row r="343" spans="1:12" ht="15">
      <c r="A343" s="86" t="s">
        <v>1825</v>
      </c>
      <c r="B343" s="86" t="s">
        <v>1826</v>
      </c>
      <c r="C343" s="86">
        <v>2</v>
      </c>
      <c r="D343" s="121">
        <v>0</v>
      </c>
      <c r="E343" s="121">
        <v>1.2304489213782739</v>
      </c>
      <c r="F343" s="86" t="s">
        <v>1426</v>
      </c>
      <c r="G343" s="86" t="b">
        <v>0</v>
      </c>
      <c r="H343" s="86" t="b">
        <v>0</v>
      </c>
      <c r="I343" s="86" t="b">
        <v>0</v>
      </c>
      <c r="J343" s="86" t="b">
        <v>0</v>
      </c>
      <c r="K343" s="86" t="b">
        <v>0</v>
      </c>
      <c r="L343" s="86" t="b">
        <v>0</v>
      </c>
    </row>
    <row r="344" spans="1:12" ht="15">
      <c r="A344" s="86" t="s">
        <v>1826</v>
      </c>
      <c r="B344" s="86" t="s">
        <v>1827</v>
      </c>
      <c r="C344" s="86">
        <v>2</v>
      </c>
      <c r="D344" s="121">
        <v>0</v>
      </c>
      <c r="E344" s="121">
        <v>1.2304489213782739</v>
      </c>
      <c r="F344" s="86" t="s">
        <v>1426</v>
      </c>
      <c r="G344" s="86" t="b">
        <v>0</v>
      </c>
      <c r="H344" s="86" t="b">
        <v>0</v>
      </c>
      <c r="I344" s="86" t="b">
        <v>0</v>
      </c>
      <c r="J344" s="86" t="b">
        <v>0</v>
      </c>
      <c r="K344" s="86" t="b">
        <v>0</v>
      </c>
      <c r="L344" s="86" t="b">
        <v>0</v>
      </c>
    </row>
    <row r="345" spans="1:12" ht="15">
      <c r="A345" s="86" t="s">
        <v>1827</v>
      </c>
      <c r="B345" s="86" t="s">
        <v>1828</v>
      </c>
      <c r="C345" s="86">
        <v>2</v>
      </c>
      <c r="D345" s="121">
        <v>0</v>
      </c>
      <c r="E345" s="121">
        <v>1.2304489213782739</v>
      </c>
      <c r="F345" s="86" t="s">
        <v>1426</v>
      </c>
      <c r="G345" s="86" t="b">
        <v>0</v>
      </c>
      <c r="H345" s="86" t="b">
        <v>0</v>
      </c>
      <c r="I345" s="86" t="b">
        <v>0</v>
      </c>
      <c r="J345" s="86" t="b">
        <v>0</v>
      </c>
      <c r="K345" s="86" t="b">
        <v>0</v>
      </c>
      <c r="L345" s="86" t="b">
        <v>0</v>
      </c>
    </row>
    <row r="346" spans="1:12" ht="15">
      <c r="A346" s="86" t="s">
        <v>1828</v>
      </c>
      <c r="B346" s="86" t="s">
        <v>1829</v>
      </c>
      <c r="C346" s="86">
        <v>2</v>
      </c>
      <c r="D346" s="121">
        <v>0</v>
      </c>
      <c r="E346" s="121">
        <v>1.2304489213782739</v>
      </c>
      <c r="F346" s="86" t="s">
        <v>1426</v>
      </c>
      <c r="G346" s="86" t="b">
        <v>0</v>
      </c>
      <c r="H346" s="86" t="b">
        <v>0</v>
      </c>
      <c r="I346" s="86" t="b">
        <v>0</v>
      </c>
      <c r="J346" s="86" t="b">
        <v>0</v>
      </c>
      <c r="K346" s="86" t="b">
        <v>0</v>
      </c>
      <c r="L346" s="86" t="b">
        <v>0</v>
      </c>
    </row>
    <row r="347" spans="1:12" ht="15">
      <c r="A347" s="86" t="s">
        <v>1829</v>
      </c>
      <c r="B347" s="86" t="s">
        <v>1830</v>
      </c>
      <c r="C347" s="86">
        <v>2</v>
      </c>
      <c r="D347" s="121">
        <v>0</v>
      </c>
      <c r="E347" s="121">
        <v>1.2304489213782739</v>
      </c>
      <c r="F347" s="86" t="s">
        <v>1426</v>
      </c>
      <c r="G347" s="86" t="b">
        <v>0</v>
      </c>
      <c r="H347" s="86" t="b">
        <v>0</v>
      </c>
      <c r="I347" s="86" t="b">
        <v>0</v>
      </c>
      <c r="J347" s="86" t="b">
        <v>0</v>
      </c>
      <c r="K347" s="86" t="b">
        <v>0</v>
      </c>
      <c r="L347" s="86" t="b">
        <v>0</v>
      </c>
    </row>
    <row r="348" spans="1:12" ht="15">
      <c r="A348" s="86" t="s">
        <v>1850</v>
      </c>
      <c r="B348" s="86" t="s">
        <v>1851</v>
      </c>
      <c r="C348" s="86">
        <v>2</v>
      </c>
      <c r="D348" s="121">
        <v>0</v>
      </c>
      <c r="E348" s="121">
        <v>1.146128035678238</v>
      </c>
      <c r="F348" s="86" t="s">
        <v>1430</v>
      </c>
      <c r="G348" s="86" t="b">
        <v>0</v>
      </c>
      <c r="H348" s="86" t="b">
        <v>0</v>
      </c>
      <c r="I348" s="86" t="b">
        <v>0</v>
      </c>
      <c r="J348" s="86" t="b">
        <v>0</v>
      </c>
      <c r="K348" s="86" t="b">
        <v>0</v>
      </c>
      <c r="L348" s="86" t="b">
        <v>0</v>
      </c>
    </row>
    <row r="349" spans="1:12" ht="15">
      <c r="A349" s="86" t="s">
        <v>1851</v>
      </c>
      <c r="B349" s="86" t="s">
        <v>1852</v>
      </c>
      <c r="C349" s="86">
        <v>2</v>
      </c>
      <c r="D349" s="121">
        <v>0</v>
      </c>
      <c r="E349" s="121">
        <v>1.146128035678238</v>
      </c>
      <c r="F349" s="86" t="s">
        <v>1430</v>
      </c>
      <c r="G349" s="86" t="b">
        <v>0</v>
      </c>
      <c r="H349" s="86" t="b">
        <v>0</v>
      </c>
      <c r="I349" s="86" t="b">
        <v>0</v>
      </c>
      <c r="J349" s="86" t="b">
        <v>0</v>
      </c>
      <c r="K349" s="86" t="b">
        <v>0</v>
      </c>
      <c r="L349" s="86" t="b">
        <v>0</v>
      </c>
    </row>
    <row r="350" spans="1:12" ht="15">
      <c r="A350" s="86" t="s">
        <v>1852</v>
      </c>
      <c r="B350" s="86" t="s">
        <v>1853</v>
      </c>
      <c r="C350" s="86">
        <v>2</v>
      </c>
      <c r="D350" s="121">
        <v>0</v>
      </c>
      <c r="E350" s="121">
        <v>1.146128035678238</v>
      </c>
      <c r="F350" s="86" t="s">
        <v>1430</v>
      </c>
      <c r="G350" s="86" t="b">
        <v>0</v>
      </c>
      <c r="H350" s="86" t="b">
        <v>0</v>
      </c>
      <c r="I350" s="86" t="b">
        <v>0</v>
      </c>
      <c r="J350" s="86" t="b">
        <v>0</v>
      </c>
      <c r="K350" s="86" t="b">
        <v>0</v>
      </c>
      <c r="L350" s="86" t="b">
        <v>0</v>
      </c>
    </row>
    <row r="351" spans="1:12" ht="15">
      <c r="A351" s="86" t="s">
        <v>1853</v>
      </c>
      <c r="B351" s="86" t="s">
        <v>1854</v>
      </c>
      <c r="C351" s="86">
        <v>2</v>
      </c>
      <c r="D351" s="121">
        <v>0</v>
      </c>
      <c r="E351" s="121">
        <v>1.146128035678238</v>
      </c>
      <c r="F351" s="86" t="s">
        <v>1430</v>
      </c>
      <c r="G351" s="86" t="b">
        <v>0</v>
      </c>
      <c r="H351" s="86" t="b">
        <v>0</v>
      </c>
      <c r="I351" s="86" t="b">
        <v>0</v>
      </c>
      <c r="J351" s="86" t="b">
        <v>0</v>
      </c>
      <c r="K351" s="86" t="b">
        <v>0</v>
      </c>
      <c r="L351" s="86" t="b">
        <v>0</v>
      </c>
    </row>
    <row r="352" spans="1:12" ht="15">
      <c r="A352" s="86" t="s">
        <v>1854</v>
      </c>
      <c r="B352" s="86" t="s">
        <v>1855</v>
      </c>
      <c r="C352" s="86">
        <v>2</v>
      </c>
      <c r="D352" s="121">
        <v>0</v>
      </c>
      <c r="E352" s="121">
        <v>1.146128035678238</v>
      </c>
      <c r="F352" s="86" t="s">
        <v>1430</v>
      </c>
      <c r="G352" s="86" t="b">
        <v>0</v>
      </c>
      <c r="H352" s="86" t="b">
        <v>0</v>
      </c>
      <c r="I352" s="86" t="b">
        <v>0</v>
      </c>
      <c r="J352" s="86" t="b">
        <v>0</v>
      </c>
      <c r="K352" s="86" t="b">
        <v>0</v>
      </c>
      <c r="L352" s="86" t="b">
        <v>0</v>
      </c>
    </row>
    <row r="353" spans="1:12" ht="15">
      <c r="A353" s="86" t="s">
        <v>1855</v>
      </c>
      <c r="B353" s="86" t="s">
        <v>305</v>
      </c>
      <c r="C353" s="86">
        <v>2</v>
      </c>
      <c r="D353" s="121">
        <v>0</v>
      </c>
      <c r="E353" s="121">
        <v>1.146128035678238</v>
      </c>
      <c r="F353" s="86" t="s">
        <v>1430</v>
      </c>
      <c r="G353" s="86" t="b">
        <v>0</v>
      </c>
      <c r="H353" s="86" t="b">
        <v>0</v>
      </c>
      <c r="I353" s="86" t="b">
        <v>0</v>
      </c>
      <c r="J353" s="86" t="b">
        <v>0</v>
      </c>
      <c r="K353" s="86" t="b">
        <v>0</v>
      </c>
      <c r="L353" s="86" t="b">
        <v>0</v>
      </c>
    </row>
    <row r="354" spans="1:12" ht="15">
      <c r="A354" s="86" t="s">
        <v>305</v>
      </c>
      <c r="B354" s="86" t="s">
        <v>1856</v>
      </c>
      <c r="C354" s="86">
        <v>2</v>
      </c>
      <c r="D354" s="121">
        <v>0</v>
      </c>
      <c r="E354" s="121">
        <v>1.146128035678238</v>
      </c>
      <c r="F354" s="86" t="s">
        <v>1430</v>
      </c>
      <c r="G354" s="86" t="b">
        <v>0</v>
      </c>
      <c r="H354" s="86" t="b">
        <v>0</v>
      </c>
      <c r="I354" s="86" t="b">
        <v>0</v>
      </c>
      <c r="J354" s="86" t="b">
        <v>0</v>
      </c>
      <c r="K354" s="86" t="b">
        <v>0</v>
      </c>
      <c r="L354" s="86" t="b">
        <v>0</v>
      </c>
    </row>
    <row r="355" spans="1:12" ht="15">
      <c r="A355" s="86" t="s">
        <v>1856</v>
      </c>
      <c r="B355" s="86" t="s">
        <v>1857</v>
      </c>
      <c r="C355" s="86">
        <v>2</v>
      </c>
      <c r="D355" s="121">
        <v>0</v>
      </c>
      <c r="E355" s="121">
        <v>1.146128035678238</v>
      </c>
      <c r="F355" s="86" t="s">
        <v>1430</v>
      </c>
      <c r="G355" s="86" t="b">
        <v>0</v>
      </c>
      <c r="H355" s="86" t="b">
        <v>0</v>
      </c>
      <c r="I355" s="86" t="b">
        <v>0</v>
      </c>
      <c r="J355" s="86" t="b">
        <v>0</v>
      </c>
      <c r="K355" s="86" t="b">
        <v>0</v>
      </c>
      <c r="L355" s="86" t="b">
        <v>0</v>
      </c>
    </row>
    <row r="356" spans="1:12" ht="15">
      <c r="A356" s="86" t="s">
        <v>1857</v>
      </c>
      <c r="B356" s="86" t="s">
        <v>1529</v>
      </c>
      <c r="C356" s="86">
        <v>2</v>
      </c>
      <c r="D356" s="121">
        <v>0</v>
      </c>
      <c r="E356" s="121">
        <v>1.146128035678238</v>
      </c>
      <c r="F356" s="86" t="s">
        <v>1430</v>
      </c>
      <c r="G356" s="86" t="b">
        <v>0</v>
      </c>
      <c r="H356" s="86" t="b">
        <v>0</v>
      </c>
      <c r="I356" s="86" t="b">
        <v>0</v>
      </c>
      <c r="J356" s="86" t="b">
        <v>0</v>
      </c>
      <c r="K356" s="86" t="b">
        <v>0</v>
      </c>
      <c r="L356" s="86" t="b">
        <v>0</v>
      </c>
    </row>
    <row r="357" spans="1:12" ht="15">
      <c r="A357" s="86" t="s">
        <v>1529</v>
      </c>
      <c r="B357" s="86" t="s">
        <v>1858</v>
      </c>
      <c r="C357" s="86">
        <v>2</v>
      </c>
      <c r="D357" s="121">
        <v>0</v>
      </c>
      <c r="E357" s="121">
        <v>1.146128035678238</v>
      </c>
      <c r="F357" s="86" t="s">
        <v>1430</v>
      </c>
      <c r="G357" s="86" t="b">
        <v>0</v>
      </c>
      <c r="H357" s="86" t="b">
        <v>0</v>
      </c>
      <c r="I357" s="86" t="b">
        <v>0</v>
      </c>
      <c r="J357" s="86" t="b">
        <v>0</v>
      </c>
      <c r="K357" s="86" t="b">
        <v>0</v>
      </c>
      <c r="L357" s="86" t="b">
        <v>0</v>
      </c>
    </row>
    <row r="358" spans="1:12" ht="15">
      <c r="A358" s="86" t="s">
        <v>1858</v>
      </c>
      <c r="B358" s="86" t="s">
        <v>1859</v>
      </c>
      <c r="C358" s="86">
        <v>2</v>
      </c>
      <c r="D358" s="121">
        <v>0</v>
      </c>
      <c r="E358" s="121">
        <v>1.146128035678238</v>
      </c>
      <c r="F358" s="86" t="s">
        <v>1430</v>
      </c>
      <c r="G358" s="86" t="b">
        <v>0</v>
      </c>
      <c r="H358" s="86" t="b">
        <v>0</v>
      </c>
      <c r="I358" s="86" t="b">
        <v>0</v>
      </c>
      <c r="J358" s="86" t="b">
        <v>0</v>
      </c>
      <c r="K358" s="86" t="b">
        <v>0</v>
      </c>
      <c r="L358" s="86" t="b">
        <v>0</v>
      </c>
    </row>
    <row r="359" spans="1:12" ht="15">
      <c r="A359" s="86" t="s">
        <v>1859</v>
      </c>
      <c r="B359" s="86" t="s">
        <v>1860</v>
      </c>
      <c r="C359" s="86">
        <v>2</v>
      </c>
      <c r="D359" s="121">
        <v>0</v>
      </c>
      <c r="E359" s="121">
        <v>1.146128035678238</v>
      </c>
      <c r="F359" s="86" t="s">
        <v>1430</v>
      </c>
      <c r="G359" s="86" t="b">
        <v>0</v>
      </c>
      <c r="H359" s="86" t="b">
        <v>0</v>
      </c>
      <c r="I359" s="86" t="b">
        <v>0</v>
      </c>
      <c r="J359" s="86" t="b">
        <v>0</v>
      </c>
      <c r="K359" s="86" t="b">
        <v>0</v>
      </c>
      <c r="L359" s="86" t="b">
        <v>0</v>
      </c>
    </row>
    <row r="360" spans="1:12" ht="15">
      <c r="A360" s="86" t="s">
        <v>1860</v>
      </c>
      <c r="B360" s="86" t="s">
        <v>1861</v>
      </c>
      <c r="C360" s="86">
        <v>2</v>
      </c>
      <c r="D360" s="121">
        <v>0</v>
      </c>
      <c r="E360" s="121">
        <v>1.146128035678238</v>
      </c>
      <c r="F360" s="86" t="s">
        <v>1430</v>
      </c>
      <c r="G360" s="86" t="b">
        <v>0</v>
      </c>
      <c r="H360" s="86" t="b">
        <v>0</v>
      </c>
      <c r="I360" s="86" t="b">
        <v>0</v>
      </c>
      <c r="J360" s="86" t="b">
        <v>0</v>
      </c>
      <c r="K360" s="86" t="b">
        <v>0</v>
      </c>
      <c r="L360" s="86" t="b">
        <v>0</v>
      </c>
    </row>
    <row r="361" spans="1:12" ht="15">
      <c r="A361" s="86" t="s">
        <v>1861</v>
      </c>
      <c r="B361" s="86" t="s">
        <v>1862</v>
      </c>
      <c r="C361" s="86">
        <v>2</v>
      </c>
      <c r="D361" s="121">
        <v>0</v>
      </c>
      <c r="E361" s="121">
        <v>1.146128035678238</v>
      </c>
      <c r="F361" s="86" t="s">
        <v>1430</v>
      </c>
      <c r="G361" s="86" t="b">
        <v>0</v>
      </c>
      <c r="H361" s="86" t="b">
        <v>0</v>
      </c>
      <c r="I361" s="86" t="b">
        <v>0</v>
      </c>
      <c r="J361" s="86" t="b">
        <v>0</v>
      </c>
      <c r="K361" s="86" t="b">
        <v>0</v>
      </c>
      <c r="L361" s="86"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workbookViewId="0" topLeftCell="A1"/>
  </sheetViews>
  <sheetFormatPr defaultColWidth="9.140625" defaultRowHeight="15"/>
  <cols>
    <col min="1" max="1" width="10.00390625" style="0" customWidth="1"/>
    <col min="2" max="2" width="10.00390625" style="0" bestFit="1" customWidth="1"/>
    <col min="3" max="3" width="13.421875" style="0" bestFit="1" customWidth="1"/>
  </cols>
  <sheetData>
    <row r="1" ht="15">
      <c r="C1" s="33" t="s">
        <v>42</v>
      </c>
    </row>
    <row r="2" spans="1:3" ht="15" customHeight="1">
      <c r="A2" s="13" t="s">
        <v>1898</v>
      </c>
      <c r="B2" s="125" t="s">
        <v>1899</v>
      </c>
      <c r="C2" s="122" t="s">
        <v>1900</v>
      </c>
    </row>
    <row r="3" spans="1:3" ht="15">
      <c r="A3" s="124" t="s">
        <v>1413</v>
      </c>
      <c r="B3" s="124" t="s">
        <v>1413</v>
      </c>
      <c r="C3" s="34">
        <v>133</v>
      </c>
    </row>
    <row r="4" spans="1:3" ht="15">
      <c r="A4" s="124" t="s">
        <v>1413</v>
      </c>
      <c r="B4" s="124" t="s">
        <v>1420</v>
      </c>
      <c r="C4" s="34">
        <v>3</v>
      </c>
    </row>
    <row r="5" spans="1:3" ht="15">
      <c r="A5" s="124" t="s">
        <v>1414</v>
      </c>
      <c r="B5" s="124" t="s">
        <v>1414</v>
      </c>
      <c r="C5" s="34">
        <v>15</v>
      </c>
    </row>
    <row r="6" spans="1:3" ht="15">
      <c r="A6" s="124" t="s">
        <v>1415</v>
      </c>
      <c r="B6" s="124" t="s">
        <v>1415</v>
      </c>
      <c r="C6" s="34">
        <v>4</v>
      </c>
    </row>
    <row r="7" spans="1:3" ht="15">
      <c r="A7" s="124" t="s">
        <v>1416</v>
      </c>
      <c r="B7" s="124" t="s">
        <v>1416</v>
      </c>
      <c r="C7" s="34">
        <v>4</v>
      </c>
    </row>
    <row r="8" spans="1:3" ht="15">
      <c r="A8" s="124" t="s">
        <v>1417</v>
      </c>
      <c r="B8" s="124" t="s">
        <v>1417</v>
      </c>
      <c r="C8" s="34">
        <v>4</v>
      </c>
    </row>
    <row r="9" spans="1:3" ht="15">
      <c r="A9" s="124" t="s">
        <v>1418</v>
      </c>
      <c r="B9" s="124" t="s">
        <v>1418</v>
      </c>
      <c r="C9" s="34">
        <v>3</v>
      </c>
    </row>
    <row r="10" spans="1:3" ht="15">
      <c r="A10" s="124" t="s">
        <v>1419</v>
      </c>
      <c r="B10" s="124" t="s">
        <v>1419</v>
      </c>
      <c r="C10" s="34">
        <v>5</v>
      </c>
    </row>
    <row r="11" spans="1:3" ht="15">
      <c r="A11" s="124" t="s">
        <v>1420</v>
      </c>
      <c r="B11" s="124" t="s">
        <v>1420</v>
      </c>
      <c r="C11" s="34">
        <v>3</v>
      </c>
    </row>
    <row r="12" spans="1:3" ht="15">
      <c r="A12" s="124" t="s">
        <v>1421</v>
      </c>
      <c r="B12" s="124" t="s">
        <v>1421</v>
      </c>
      <c r="C12" s="34">
        <v>4</v>
      </c>
    </row>
    <row r="13" spans="1:3" ht="15">
      <c r="A13" s="124" t="s">
        <v>1422</v>
      </c>
      <c r="B13" s="124" t="s">
        <v>1422</v>
      </c>
      <c r="C13" s="34">
        <v>2</v>
      </c>
    </row>
    <row r="14" spans="1:3" ht="15">
      <c r="A14" s="124" t="s">
        <v>1423</v>
      </c>
      <c r="B14" s="124" t="s">
        <v>1423</v>
      </c>
      <c r="C14" s="34">
        <v>2</v>
      </c>
    </row>
    <row r="15" spans="1:3" ht="15">
      <c r="A15" s="124" t="s">
        <v>1424</v>
      </c>
      <c r="B15" s="124" t="s">
        <v>1424</v>
      </c>
      <c r="C15" s="34">
        <v>2</v>
      </c>
    </row>
    <row r="16" spans="1:3" ht="15">
      <c r="A16" s="124" t="s">
        <v>1425</v>
      </c>
      <c r="B16" s="124" t="s">
        <v>1425</v>
      </c>
      <c r="C16" s="34">
        <v>2</v>
      </c>
    </row>
    <row r="17" spans="1:3" ht="15">
      <c r="A17" s="124" t="s">
        <v>1426</v>
      </c>
      <c r="B17" s="124" t="s">
        <v>1426</v>
      </c>
      <c r="C17" s="34">
        <v>2</v>
      </c>
    </row>
    <row r="18" spans="1:3" ht="15">
      <c r="A18" s="124" t="s">
        <v>1427</v>
      </c>
      <c r="B18" s="124" t="s">
        <v>1427</v>
      </c>
      <c r="C18" s="34">
        <v>1</v>
      </c>
    </row>
    <row r="19" spans="1:3" ht="15">
      <c r="A19" s="124" t="s">
        <v>1428</v>
      </c>
      <c r="B19" s="124" t="s">
        <v>1428</v>
      </c>
      <c r="C19" s="34">
        <v>1</v>
      </c>
    </row>
    <row r="20" spans="1:3" ht="15">
      <c r="A20" s="124" t="s">
        <v>1429</v>
      </c>
      <c r="B20" s="124" t="s">
        <v>1429</v>
      </c>
      <c r="C20" s="34">
        <v>1</v>
      </c>
    </row>
    <row r="21" spans="1:3" ht="15">
      <c r="A21" s="124" t="s">
        <v>1430</v>
      </c>
      <c r="B21" s="124" t="s">
        <v>1430</v>
      </c>
      <c r="C21" s="34">
        <v>3</v>
      </c>
    </row>
    <row r="22" spans="1:3" ht="15">
      <c r="A22" s="124" t="s">
        <v>1431</v>
      </c>
      <c r="B22" s="124" t="s">
        <v>1431</v>
      </c>
      <c r="C22" s="34">
        <v>1</v>
      </c>
    </row>
    <row r="23" spans="1:3" ht="15">
      <c r="A23" s="124" t="s">
        <v>1432</v>
      </c>
      <c r="B23" s="124" t="s">
        <v>1432</v>
      </c>
      <c r="C23" s="34">
        <v>1</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421875" style="0" bestFit="1" customWidth="1"/>
    <col min="2" max="2" width="8.28125" style="0" bestFit="1" customWidth="1"/>
  </cols>
  <sheetData>
    <row r="1" spans="1:2" ht="15" customHeight="1">
      <c r="A1" s="13" t="s">
        <v>1918</v>
      </c>
      <c r="B1" s="13" t="s">
        <v>17</v>
      </c>
    </row>
    <row r="2" spans="1:2" ht="15">
      <c r="A2" s="78" t="s">
        <v>1919</v>
      </c>
      <c r="B2" s="78" t="s">
        <v>1925</v>
      </c>
    </row>
    <row r="3" spans="1:2" ht="15">
      <c r="A3" s="78" t="s">
        <v>1920</v>
      </c>
      <c r="B3" s="78" t="s">
        <v>1926</v>
      </c>
    </row>
    <row r="4" spans="1:2" ht="15">
      <c r="A4" s="78" t="s">
        <v>1921</v>
      </c>
      <c r="B4" s="78" t="s">
        <v>1927</v>
      </c>
    </row>
    <row r="5" spans="1:2" ht="15">
      <c r="A5" s="78" t="s">
        <v>1922</v>
      </c>
      <c r="B5" s="78" t="s">
        <v>1928</v>
      </c>
    </row>
    <row r="6" spans="1:2" ht="15">
      <c r="A6" s="78" t="s">
        <v>1923</v>
      </c>
      <c r="B6" s="78" t="s">
        <v>1929</v>
      </c>
    </row>
    <row r="7" spans="1:2" ht="15">
      <c r="A7" s="78" t="s">
        <v>1924</v>
      </c>
      <c r="B7" s="78" t="s">
        <v>1926</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57421875" style="0" bestFit="1" customWidth="1"/>
    <col min="2" max="2" width="24.7109375" style="0" bestFit="1" customWidth="1"/>
  </cols>
  <sheetData>
    <row r="1" spans="1:2" ht="15" customHeight="1">
      <c r="A1" s="13" t="s">
        <v>1930</v>
      </c>
      <c r="B1" s="13" t="s">
        <v>34</v>
      </c>
    </row>
    <row r="2" spans="1:2" ht="15">
      <c r="A2" s="117" t="s">
        <v>222</v>
      </c>
      <c r="B2" s="78">
        <v>716.666667</v>
      </c>
    </row>
    <row r="3" spans="1:2" ht="15">
      <c r="A3" s="117" t="s">
        <v>223</v>
      </c>
      <c r="B3" s="78">
        <v>716.666667</v>
      </c>
    </row>
    <row r="4" spans="1:2" ht="15">
      <c r="A4" s="117" t="s">
        <v>224</v>
      </c>
      <c r="B4" s="78">
        <v>716.666667</v>
      </c>
    </row>
    <row r="5" spans="1:2" ht="15">
      <c r="A5" s="117" t="s">
        <v>262</v>
      </c>
      <c r="B5" s="78">
        <v>276</v>
      </c>
    </row>
    <row r="6" spans="1:2" ht="15">
      <c r="A6" s="117" t="s">
        <v>231</v>
      </c>
      <c r="B6" s="78">
        <v>190</v>
      </c>
    </row>
    <row r="7" spans="1:2" ht="15">
      <c r="A7" s="117" t="s">
        <v>226</v>
      </c>
      <c r="B7" s="78">
        <v>12</v>
      </c>
    </row>
    <row r="8" spans="1:2" ht="15">
      <c r="A8" s="117" t="s">
        <v>232</v>
      </c>
      <c r="B8" s="78">
        <v>12</v>
      </c>
    </row>
    <row r="9" spans="1:2" ht="15">
      <c r="A9" s="117" t="s">
        <v>239</v>
      </c>
      <c r="B9" s="78">
        <v>10</v>
      </c>
    </row>
    <row r="10" spans="1:2" ht="15">
      <c r="A10" s="117" t="s">
        <v>242</v>
      </c>
      <c r="B10" s="78">
        <v>6</v>
      </c>
    </row>
    <row r="11" spans="1:2" ht="15">
      <c r="A11" s="117" t="s">
        <v>216</v>
      </c>
      <c r="B11" s="78">
        <v>6</v>
      </c>
    </row>
  </sheetData>
  <printOptions/>
  <pageMargins left="0.7" right="0.7" top="0.75" bottom="0.75" header="0.3" footer="0.3"/>
  <pageSetup orientation="portrait" paperSize="9"/>
  <tableParts>
    <tablePart r:id="rId1"/>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14"/>
  <sheetViews>
    <sheetView tabSelected="1" workbookViewId="0" topLeftCell="A1">
      <pane xSplit="1" ySplit="2" topLeftCell="B3" activePane="bottomRight" state="frozen"/>
      <selection pane="topRight" activeCell="B1" sqref="B1"/>
      <selection pane="bottomLeft" activeCell="A3" sqref="A3"/>
      <selection pane="bottomRight" activeCell="B1" sqref="B1"/>
    </sheetView>
  </sheetViews>
  <sheetFormatPr defaultColWidth="9.140625" defaultRowHeight="15"/>
  <cols>
    <col min="1" max="1" width="9.140625" style="1" customWidth="1"/>
    <col min="2" max="2" width="11.71093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3"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3" customWidth="1"/>
    <col min="28" max="28" width="5.00390625" style="3" hidden="1" customWidth="1"/>
    <col min="29" max="29" width="16.00390625" style="6" hidden="1" customWidth="1"/>
    <col min="30" max="30" width="16.00390625" style="2" customWidth="1"/>
    <col min="31" max="31" width="8.421875" style="3" customWidth="1"/>
    <col min="32" max="32" width="11.421875" style="3" customWidth="1"/>
    <col min="33" max="33" width="11.8515625" style="3" customWidth="1"/>
    <col min="34" max="34" width="9.57421875" style="3" customWidth="1"/>
    <col min="35" max="35" width="11.28125" style="0" customWidth="1"/>
    <col min="36" max="36" width="18.00390625" style="0" customWidth="1"/>
    <col min="37" max="37" width="13.28125" style="0" customWidth="1"/>
    <col min="38" max="38" width="10.57421875" style="0" customWidth="1"/>
    <col min="39" max="39" width="7.28125" style="0" customWidth="1"/>
    <col min="40" max="40" width="8.00390625" style="0" customWidth="1"/>
    <col min="41" max="41" width="16.421875" style="0" customWidth="1"/>
    <col min="42" max="42" width="12.421875" style="0" customWidth="1"/>
    <col min="43" max="43" width="10.140625" style="0" customWidth="1"/>
    <col min="44" max="44" width="16.7109375" style="0" customWidth="1"/>
    <col min="45" max="45" width="10.28125" style="0" customWidth="1"/>
    <col min="46" max="46" width="11.421875" style="0" customWidth="1"/>
    <col min="47" max="47" width="8.8515625" style="0" customWidth="1"/>
    <col min="48" max="48" width="20.57421875" style="0" customWidth="1"/>
    <col min="49" max="49" width="10.421875" style="0" customWidth="1"/>
    <col min="50" max="51" width="16.00390625" style="0" customWidth="1"/>
    <col min="52" max="52" width="15.00390625" style="0" customWidth="1"/>
    <col min="53" max="53" width="9.140625" style="0" customWidth="1"/>
    <col min="54" max="54" width="17.140625" style="0" customWidth="1"/>
    <col min="55" max="55" width="19.421875" style="0" customWidth="1"/>
    <col min="56" max="56" width="17.140625" style="0" customWidth="1"/>
    <col min="57" max="57" width="19.421875" style="0" customWidth="1"/>
    <col min="58" max="58" width="17.140625" style="0" customWidth="1"/>
    <col min="59" max="59" width="19.421875" style="0" customWidth="1"/>
    <col min="60" max="60" width="17.140625" style="0" customWidth="1"/>
    <col min="61" max="61" width="19.421875" style="0" customWidth="1"/>
    <col min="62" max="62" width="18.7109375" style="0" customWidth="1"/>
    <col min="63" max="63" width="19.421875" style="0" customWidth="1"/>
    <col min="64" max="64" width="21.57421875" style="0" customWidth="1"/>
    <col min="65" max="65" width="26.8515625" style="0" customWidth="1"/>
    <col min="66" max="66" width="22.421875" style="0" customWidth="1"/>
    <col min="67" max="67" width="27.8515625" style="0" customWidth="1"/>
    <col min="68" max="68" width="27.140625" style="0" customWidth="1"/>
    <col min="69" max="69" width="32.57421875" style="0" customWidth="1"/>
    <col min="70" max="70" width="18.00390625" style="0" customWidth="1"/>
    <col min="71" max="71" width="22.140625" style="0" customWidth="1"/>
    <col min="72" max="72" width="16.8515625" style="0" customWidth="1"/>
  </cols>
  <sheetData>
    <row r="1" spans="2:34" ht="15">
      <c r="B1" s="1"/>
      <c r="C1" s="23" t="s">
        <v>39</v>
      </c>
      <c r="D1" s="16"/>
      <c r="E1" s="16"/>
      <c r="F1" s="16"/>
      <c r="G1" s="16"/>
      <c r="H1" s="16"/>
      <c r="I1" s="25" t="s">
        <v>43</v>
      </c>
      <c r="J1" s="24"/>
      <c r="K1" s="24"/>
      <c r="L1" s="24"/>
      <c r="M1" s="27" t="s">
        <v>44</v>
      </c>
      <c r="N1" s="26"/>
      <c r="O1" s="26"/>
      <c r="P1" s="26"/>
      <c r="Q1" s="26"/>
      <c r="R1" s="26"/>
      <c r="S1" s="22" t="s">
        <v>42</v>
      </c>
      <c r="T1" s="19"/>
      <c r="U1" s="20"/>
      <c r="V1" s="21"/>
      <c r="W1" s="19"/>
      <c r="X1" s="19"/>
      <c r="Y1" s="19"/>
      <c r="Z1" s="19"/>
      <c r="AA1" s="19"/>
      <c r="AB1" s="28" t="s">
        <v>40</v>
      </c>
      <c r="AC1" s="18"/>
      <c r="AD1" s="29" t="s">
        <v>41</v>
      </c>
      <c r="AE1"/>
      <c r="AF1"/>
      <c r="AG1"/>
      <c r="AH1"/>
    </row>
    <row r="2" spans="1:74" ht="30" customHeight="1">
      <c r="A2" s="11" t="s">
        <v>5</v>
      </c>
      <c r="B2" t="s">
        <v>1943</v>
      </c>
      <c r="C2" s="8" t="s">
        <v>2</v>
      </c>
      <c r="D2" s="8" t="s">
        <v>8</v>
      </c>
      <c r="E2" s="9" t="s">
        <v>45</v>
      </c>
      <c r="F2" s="10" t="s">
        <v>4</v>
      </c>
      <c r="G2" s="8" t="s">
        <v>48</v>
      </c>
      <c r="H2" s="8" t="s">
        <v>11</v>
      </c>
      <c r="I2" s="8" t="s">
        <v>46</v>
      </c>
      <c r="J2" s="8" t="s">
        <v>47</v>
      </c>
      <c r="K2" s="8" t="s">
        <v>77</v>
      </c>
      <c r="L2" s="8" t="s">
        <v>10</v>
      </c>
      <c r="M2" s="8" t="s">
        <v>27</v>
      </c>
      <c r="N2" s="8" t="s">
        <v>15</v>
      </c>
      <c r="O2" s="8" t="s">
        <v>16</v>
      </c>
      <c r="P2" s="8" t="s">
        <v>13</v>
      </c>
      <c r="Q2" s="8" t="s">
        <v>28</v>
      </c>
      <c r="R2" s="8" t="s">
        <v>29</v>
      </c>
      <c r="S2" s="13" t="s">
        <v>31</v>
      </c>
      <c r="T2" s="13" t="s">
        <v>32</v>
      </c>
      <c r="U2" s="13" t="s">
        <v>33</v>
      </c>
      <c r="V2" s="13" t="s">
        <v>34</v>
      </c>
      <c r="W2" s="13" t="s">
        <v>35</v>
      </c>
      <c r="X2" s="13" t="s">
        <v>36</v>
      </c>
      <c r="Y2" s="13" t="s">
        <v>137</v>
      </c>
      <c r="Z2" s="13" t="s">
        <v>37</v>
      </c>
      <c r="AA2" s="13" t="s">
        <v>170</v>
      </c>
      <c r="AB2" s="11" t="s">
        <v>12</v>
      </c>
      <c r="AC2" s="11" t="s">
        <v>38</v>
      </c>
      <c r="AD2" s="8" t="s">
        <v>26</v>
      </c>
      <c r="AE2" s="13" t="s">
        <v>605</v>
      </c>
      <c r="AF2" s="13" t="s">
        <v>606</v>
      </c>
      <c r="AG2" s="13" t="s">
        <v>607</v>
      </c>
      <c r="AH2" s="13" t="s">
        <v>608</v>
      </c>
      <c r="AI2" s="13" t="s">
        <v>609</v>
      </c>
      <c r="AJ2" s="13" t="s">
        <v>610</v>
      </c>
      <c r="AK2" s="13" t="s">
        <v>611</v>
      </c>
      <c r="AL2" s="13" t="s">
        <v>612</v>
      </c>
      <c r="AM2" s="13" t="s">
        <v>613</v>
      </c>
      <c r="AN2" s="13" t="s">
        <v>614</v>
      </c>
      <c r="AO2" s="13" t="s">
        <v>615</v>
      </c>
      <c r="AP2" s="13" t="s">
        <v>616</v>
      </c>
      <c r="AQ2" s="13" t="s">
        <v>617</v>
      </c>
      <c r="AR2" s="13" t="s">
        <v>618</v>
      </c>
      <c r="AS2" s="13" t="s">
        <v>619</v>
      </c>
      <c r="AT2" s="13" t="s">
        <v>194</v>
      </c>
      <c r="AU2" s="13" t="s">
        <v>620</v>
      </c>
      <c r="AV2" s="13" t="s">
        <v>621</v>
      </c>
      <c r="AW2" s="13" t="s">
        <v>622</v>
      </c>
      <c r="AX2" s="13" t="s">
        <v>623</v>
      </c>
      <c r="AY2" s="13" t="s">
        <v>624</v>
      </c>
      <c r="AZ2" s="13" t="s">
        <v>625</v>
      </c>
      <c r="BA2" s="13" t="s">
        <v>1445</v>
      </c>
      <c r="BB2" s="118" t="s">
        <v>1700</v>
      </c>
      <c r="BC2" s="118" t="s">
        <v>1701</v>
      </c>
      <c r="BD2" s="118" t="s">
        <v>1702</v>
      </c>
      <c r="BE2" s="118" t="s">
        <v>1703</v>
      </c>
      <c r="BF2" s="118" t="s">
        <v>1704</v>
      </c>
      <c r="BG2" s="118" t="s">
        <v>1708</v>
      </c>
      <c r="BH2" s="118" t="s">
        <v>1711</v>
      </c>
      <c r="BI2" s="118" t="s">
        <v>1738</v>
      </c>
      <c r="BJ2" s="118" t="s">
        <v>1740</v>
      </c>
      <c r="BK2" s="118" t="s">
        <v>1765</v>
      </c>
      <c r="BL2" s="118" t="s">
        <v>1887</v>
      </c>
      <c r="BM2" s="118" t="s">
        <v>1888</v>
      </c>
      <c r="BN2" s="118" t="s">
        <v>1889</v>
      </c>
      <c r="BO2" s="118" t="s">
        <v>1890</v>
      </c>
      <c r="BP2" s="118" t="s">
        <v>1891</v>
      </c>
      <c r="BQ2" s="118" t="s">
        <v>1892</v>
      </c>
      <c r="BR2" s="118" t="s">
        <v>1893</v>
      </c>
      <c r="BS2" s="118" t="s">
        <v>1894</v>
      </c>
      <c r="BT2" s="118" t="s">
        <v>1896</v>
      </c>
      <c r="BU2" s="3"/>
      <c r="BV2" s="3"/>
    </row>
    <row r="3" spans="1:74" ht="41.45" customHeight="1">
      <c r="A3" s="64" t="s">
        <v>214</v>
      </c>
      <c r="C3" s="65"/>
      <c r="D3" s="65" t="s">
        <v>64</v>
      </c>
      <c r="E3" s="66">
        <v>177.79134932946153</v>
      </c>
      <c r="F3" s="68">
        <v>99.93905715197161</v>
      </c>
      <c r="G3" s="102" t="s">
        <v>1067</v>
      </c>
      <c r="H3" s="65"/>
      <c r="I3" s="69" t="s">
        <v>214</v>
      </c>
      <c r="J3" s="70"/>
      <c r="K3" s="70"/>
      <c r="L3" s="69" t="s">
        <v>1262</v>
      </c>
      <c r="M3" s="73">
        <v>21.31021981959471</v>
      </c>
      <c r="N3" s="74">
        <v>4481.8994140625</v>
      </c>
      <c r="O3" s="74">
        <v>5734.720703125</v>
      </c>
      <c r="P3" s="75"/>
      <c r="Q3" s="76"/>
      <c r="R3" s="76"/>
      <c r="S3" s="48"/>
      <c r="T3" s="48">
        <v>1</v>
      </c>
      <c r="U3" s="48">
        <v>1</v>
      </c>
      <c r="V3" s="49">
        <v>0</v>
      </c>
      <c r="W3" s="49">
        <v>0</v>
      </c>
      <c r="X3" s="49">
        <v>0</v>
      </c>
      <c r="Y3" s="49">
        <v>0.999995</v>
      </c>
      <c r="Z3" s="49">
        <v>0</v>
      </c>
      <c r="AA3" s="49" t="s">
        <v>1448</v>
      </c>
      <c r="AB3" s="71">
        <v>3</v>
      </c>
      <c r="AC3" s="71"/>
      <c r="AD3" s="72"/>
      <c r="AE3" s="78" t="s">
        <v>626</v>
      </c>
      <c r="AF3" s="78">
        <v>11388</v>
      </c>
      <c r="AG3" s="78">
        <v>11577</v>
      </c>
      <c r="AH3" s="78">
        <v>28144</v>
      </c>
      <c r="AI3" s="78">
        <v>10386</v>
      </c>
      <c r="AJ3" s="78"/>
      <c r="AK3" s="78" t="s">
        <v>737</v>
      </c>
      <c r="AL3" s="78" t="s">
        <v>840</v>
      </c>
      <c r="AM3" s="83" t="s">
        <v>913</v>
      </c>
      <c r="AN3" s="78"/>
      <c r="AO3" s="80">
        <v>39365.721608796295</v>
      </c>
      <c r="AP3" s="83" t="s">
        <v>955</v>
      </c>
      <c r="AQ3" s="78" t="b">
        <v>0</v>
      </c>
      <c r="AR3" s="78" t="b">
        <v>0</v>
      </c>
      <c r="AS3" s="78" t="b">
        <v>1</v>
      </c>
      <c r="AT3" s="78"/>
      <c r="AU3" s="78">
        <v>400</v>
      </c>
      <c r="AV3" s="83" t="s">
        <v>1057</v>
      </c>
      <c r="AW3" s="78" t="b">
        <v>0</v>
      </c>
      <c r="AX3" s="78" t="s">
        <v>1149</v>
      </c>
      <c r="AY3" s="83" t="s">
        <v>1150</v>
      </c>
      <c r="AZ3" s="78" t="s">
        <v>66</v>
      </c>
      <c r="BA3" s="78" t="str">
        <f>REPLACE(INDEX(GroupVertices[Group],MATCH(Vertices[[#This Row],[Vertex]],GroupVertices[Vertex],0)),1,1,"")</f>
        <v>2</v>
      </c>
      <c r="BB3" s="48"/>
      <c r="BC3" s="48"/>
      <c r="BD3" s="48"/>
      <c r="BE3" s="48"/>
      <c r="BF3" s="48" t="s">
        <v>216</v>
      </c>
      <c r="BG3" s="48" t="s">
        <v>216</v>
      </c>
      <c r="BH3" s="119" t="s">
        <v>1712</v>
      </c>
      <c r="BI3" s="119" t="s">
        <v>1712</v>
      </c>
      <c r="BJ3" s="119" t="s">
        <v>1741</v>
      </c>
      <c r="BK3" s="119" t="s">
        <v>1741</v>
      </c>
      <c r="BL3" s="119">
        <v>0</v>
      </c>
      <c r="BM3" s="123">
        <v>0</v>
      </c>
      <c r="BN3" s="119">
        <v>0</v>
      </c>
      <c r="BO3" s="123">
        <v>0</v>
      </c>
      <c r="BP3" s="119">
        <v>0</v>
      </c>
      <c r="BQ3" s="123">
        <v>0</v>
      </c>
      <c r="BR3" s="119">
        <v>5</v>
      </c>
      <c r="BS3" s="123">
        <v>100</v>
      </c>
      <c r="BT3" s="119">
        <v>5</v>
      </c>
      <c r="BU3" s="3"/>
      <c r="BV3" s="3"/>
    </row>
    <row r="4" spans="1:77" ht="41.45" customHeight="1">
      <c r="A4" s="64" t="s">
        <v>215</v>
      </c>
      <c r="C4" s="65"/>
      <c r="D4" s="65" t="s">
        <v>64</v>
      </c>
      <c r="E4" s="66">
        <v>162.207332218889</v>
      </c>
      <c r="F4" s="68">
        <v>99.99919985204282</v>
      </c>
      <c r="G4" s="102" t="s">
        <v>410</v>
      </c>
      <c r="H4" s="65"/>
      <c r="I4" s="69" t="s">
        <v>215</v>
      </c>
      <c r="J4" s="70"/>
      <c r="K4" s="70"/>
      <c r="L4" s="69" t="s">
        <v>1263</v>
      </c>
      <c r="M4" s="73">
        <v>1.2666626425307417</v>
      </c>
      <c r="N4" s="74">
        <v>7562.5966796875</v>
      </c>
      <c r="O4" s="74">
        <v>1438.0914306640625</v>
      </c>
      <c r="P4" s="75"/>
      <c r="Q4" s="76"/>
      <c r="R4" s="76"/>
      <c r="S4" s="88"/>
      <c r="T4" s="48">
        <v>0</v>
      </c>
      <c r="U4" s="48">
        <v>1</v>
      </c>
      <c r="V4" s="49">
        <v>0</v>
      </c>
      <c r="W4" s="49">
        <v>1</v>
      </c>
      <c r="X4" s="49">
        <v>0</v>
      </c>
      <c r="Y4" s="49">
        <v>0.999995</v>
      </c>
      <c r="Z4" s="49">
        <v>0</v>
      </c>
      <c r="AA4" s="49">
        <v>0</v>
      </c>
      <c r="AB4" s="71">
        <v>4</v>
      </c>
      <c r="AC4" s="71"/>
      <c r="AD4" s="72"/>
      <c r="AE4" s="78" t="s">
        <v>627</v>
      </c>
      <c r="AF4" s="78">
        <v>1055</v>
      </c>
      <c r="AG4" s="78">
        <v>152</v>
      </c>
      <c r="AH4" s="78">
        <v>3274</v>
      </c>
      <c r="AI4" s="78">
        <v>4459</v>
      </c>
      <c r="AJ4" s="78"/>
      <c r="AK4" s="78"/>
      <c r="AL4" s="78" t="s">
        <v>841</v>
      </c>
      <c r="AM4" s="78"/>
      <c r="AN4" s="78"/>
      <c r="AO4" s="80">
        <v>39948.806539351855</v>
      </c>
      <c r="AP4" s="83" t="s">
        <v>956</v>
      </c>
      <c r="AQ4" s="78" t="b">
        <v>1</v>
      </c>
      <c r="AR4" s="78" t="b">
        <v>0</v>
      </c>
      <c r="AS4" s="78" t="b">
        <v>1</v>
      </c>
      <c r="AT4" s="78"/>
      <c r="AU4" s="78">
        <v>0</v>
      </c>
      <c r="AV4" s="83" t="s">
        <v>1058</v>
      </c>
      <c r="AW4" s="78" t="b">
        <v>0</v>
      </c>
      <c r="AX4" s="78" t="s">
        <v>1149</v>
      </c>
      <c r="AY4" s="83" t="s">
        <v>1151</v>
      </c>
      <c r="AZ4" s="78" t="s">
        <v>66</v>
      </c>
      <c r="BA4" s="78" t="str">
        <f>REPLACE(INDEX(GroupVertices[Group],MATCH(Vertices[[#This Row],[Vertex]],GroupVertices[Vertex],0)),1,1,"")</f>
        <v>20</v>
      </c>
      <c r="BB4" s="48" t="s">
        <v>364</v>
      </c>
      <c r="BC4" s="48" t="s">
        <v>364</v>
      </c>
      <c r="BD4" s="48" t="s">
        <v>371</v>
      </c>
      <c r="BE4" s="48" t="s">
        <v>371</v>
      </c>
      <c r="BF4" s="48" t="s">
        <v>216</v>
      </c>
      <c r="BG4" s="48" t="s">
        <v>216</v>
      </c>
      <c r="BH4" s="119" t="s">
        <v>1713</v>
      </c>
      <c r="BI4" s="119" t="s">
        <v>1713</v>
      </c>
      <c r="BJ4" s="119" t="s">
        <v>1742</v>
      </c>
      <c r="BK4" s="119" t="s">
        <v>1742</v>
      </c>
      <c r="BL4" s="119">
        <v>1</v>
      </c>
      <c r="BM4" s="123">
        <v>7.142857142857143</v>
      </c>
      <c r="BN4" s="119">
        <v>0</v>
      </c>
      <c r="BO4" s="123">
        <v>0</v>
      </c>
      <c r="BP4" s="119">
        <v>0</v>
      </c>
      <c r="BQ4" s="123">
        <v>0</v>
      </c>
      <c r="BR4" s="119">
        <v>13</v>
      </c>
      <c r="BS4" s="123">
        <v>92.85714285714286</v>
      </c>
      <c r="BT4" s="119">
        <v>14</v>
      </c>
      <c r="BU4" s="2"/>
      <c r="BV4" s="3"/>
      <c r="BW4" s="3"/>
      <c r="BX4" s="3"/>
      <c r="BY4" s="3"/>
    </row>
    <row r="5" spans="1:77" ht="41.45" customHeight="1">
      <c r="A5" s="64" t="s">
        <v>250</v>
      </c>
      <c r="C5" s="65"/>
      <c r="D5" s="65" t="s">
        <v>64</v>
      </c>
      <c r="E5" s="66">
        <v>1000</v>
      </c>
      <c r="F5" s="68">
        <v>88.84511627237738</v>
      </c>
      <c r="G5" s="102" t="s">
        <v>1068</v>
      </c>
      <c r="H5" s="65"/>
      <c r="I5" s="69" t="s">
        <v>250</v>
      </c>
      <c r="J5" s="70"/>
      <c r="K5" s="70"/>
      <c r="L5" s="69" t="s">
        <v>1264</v>
      </c>
      <c r="M5" s="73">
        <v>3718.5509169590305</v>
      </c>
      <c r="N5" s="74">
        <v>7562.5966796875</v>
      </c>
      <c r="O5" s="74">
        <v>714.6343994140625</v>
      </c>
      <c r="P5" s="75"/>
      <c r="Q5" s="76"/>
      <c r="R5" s="76"/>
      <c r="S5" s="88"/>
      <c r="T5" s="48">
        <v>1</v>
      </c>
      <c r="U5" s="48">
        <v>0</v>
      </c>
      <c r="V5" s="49">
        <v>0</v>
      </c>
      <c r="W5" s="49">
        <v>1</v>
      </c>
      <c r="X5" s="49">
        <v>0</v>
      </c>
      <c r="Y5" s="49">
        <v>0.999995</v>
      </c>
      <c r="Z5" s="49">
        <v>0</v>
      </c>
      <c r="AA5" s="49">
        <v>0</v>
      </c>
      <c r="AB5" s="71">
        <v>5</v>
      </c>
      <c r="AC5" s="71"/>
      <c r="AD5" s="72"/>
      <c r="AE5" s="78" t="s">
        <v>628</v>
      </c>
      <c r="AF5" s="78">
        <v>661</v>
      </c>
      <c r="AG5" s="78">
        <v>2119036</v>
      </c>
      <c r="AH5" s="78">
        <v>5321</v>
      </c>
      <c r="AI5" s="78">
        <v>7629</v>
      </c>
      <c r="AJ5" s="78"/>
      <c r="AK5" s="78" t="s">
        <v>738</v>
      </c>
      <c r="AL5" s="78" t="s">
        <v>842</v>
      </c>
      <c r="AM5" s="83" t="s">
        <v>914</v>
      </c>
      <c r="AN5" s="78"/>
      <c r="AO5" s="80">
        <v>40960.683958333335</v>
      </c>
      <c r="AP5" s="83" t="s">
        <v>957</v>
      </c>
      <c r="AQ5" s="78" t="b">
        <v>1</v>
      </c>
      <c r="AR5" s="78" t="b">
        <v>0</v>
      </c>
      <c r="AS5" s="78" t="b">
        <v>0</v>
      </c>
      <c r="AT5" s="78"/>
      <c r="AU5" s="78">
        <v>4921</v>
      </c>
      <c r="AV5" s="83" t="s">
        <v>1058</v>
      </c>
      <c r="AW5" s="78" t="b">
        <v>1</v>
      </c>
      <c r="AX5" s="78" t="s">
        <v>1149</v>
      </c>
      <c r="AY5" s="83" t="s">
        <v>1152</v>
      </c>
      <c r="AZ5" s="78" t="s">
        <v>65</v>
      </c>
      <c r="BA5" s="78" t="str">
        <f>REPLACE(INDEX(GroupVertices[Group],MATCH(Vertices[[#This Row],[Vertex]],GroupVertices[Vertex],0)),1,1,"")</f>
        <v>20</v>
      </c>
      <c r="BB5" s="48"/>
      <c r="BC5" s="48"/>
      <c r="BD5" s="48"/>
      <c r="BE5" s="48"/>
      <c r="BF5" s="48"/>
      <c r="BG5" s="48"/>
      <c r="BH5" s="48"/>
      <c r="BI5" s="48"/>
      <c r="BJ5" s="48"/>
      <c r="BK5" s="48"/>
      <c r="BL5" s="48"/>
      <c r="BM5" s="49"/>
      <c r="BN5" s="48"/>
      <c r="BO5" s="49"/>
      <c r="BP5" s="48"/>
      <c r="BQ5" s="49"/>
      <c r="BR5" s="48"/>
      <c r="BS5" s="49"/>
      <c r="BT5" s="48"/>
      <c r="BU5" s="2"/>
      <c r="BV5" s="3"/>
      <c r="BW5" s="3"/>
      <c r="BX5" s="3"/>
      <c r="BY5" s="3"/>
    </row>
    <row r="6" spans="1:77" ht="41.45" customHeight="1">
      <c r="A6" s="64" t="s">
        <v>216</v>
      </c>
      <c r="C6" s="65"/>
      <c r="D6" s="65" t="s">
        <v>64</v>
      </c>
      <c r="E6" s="66">
        <v>166.82865825570474</v>
      </c>
      <c r="F6" s="68">
        <v>99.9813649752077</v>
      </c>
      <c r="G6" s="102" t="s">
        <v>411</v>
      </c>
      <c r="H6" s="65"/>
      <c r="I6" s="69" t="s">
        <v>216</v>
      </c>
      <c r="J6" s="70"/>
      <c r="K6" s="70"/>
      <c r="L6" s="69" t="s">
        <v>1265</v>
      </c>
      <c r="M6" s="73">
        <v>7.210432595781747</v>
      </c>
      <c r="N6" s="74">
        <v>6900.90380859375</v>
      </c>
      <c r="O6" s="74">
        <v>9088.1796875</v>
      </c>
      <c r="P6" s="75"/>
      <c r="Q6" s="76"/>
      <c r="R6" s="76"/>
      <c r="S6" s="88"/>
      <c r="T6" s="48">
        <v>1</v>
      </c>
      <c r="U6" s="48">
        <v>1</v>
      </c>
      <c r="V6" s="49">
        <v>6</v>
      </c>
      <c r="W6" s="49">
        <v>0.166667</v>
      </c>
      <c r="X6" s="49">
        <v>0</v>
      </c>
      <c r="Y6" s="49">
        <v>1.227454</v>
      </c>
      <c r="Z6" s="49">
        <v>0</v>
      </c>
      <c r="AA6" s="49">
        <v>0</v>
      </c>
      <c r="AB6" s="71">
        <v>6</v>
      </c>
      <c r="AC6" s="71"/>
      <c r="AD6" s="72"/>
      <c r="AE6" s="78" t="s">
        <v>629</v>
      </c>
      <c r="AF6" s="78">
        <v>82</v>
      </c>
      <c r="AG6" s="78">
        <v>3540</v>
      </c>
      <c r="AH6" s="78">
        <v>5</v>
      </c>
      <c r="AI6" s="78">
        <v>624</v>
      </c>
      <c r="AJ6" s="78"/>
      <c r="AK6" s="78" t="s">
        <v>739</v>
      </c>
      <c r="AL6" s="78" t="s">
        <v>843</v>
      </c>
      <c r="AM6" s="83" t="s">
        <v>915</v>
      </c>
      <c r="AN6" s="78"/>
      <c r="AO6" s="80">
        <v>39679.10591435185</v>
      </c>
      <c r="AP6" s="83" t="s">
        <v>958</v>
      </c>
      <c r="AQ6" s="78" t="b">
        <v>0</v>
      </c>
      <c r="AR6" s="78" t="b">
        <v>0</v>
      </c>
      <c r="AS6" s="78" t="b">
        <v>1</v>
      </c>
      <c r="AT6" s="78"/>
      <c r="AU6" s="78">
        <v>159</v>
      </c>
      <c r="AV6" s="83" t="s">
        <v>1058</v>
      </c>
      <c r="AW6" s="78" t="b">
        <v>0</v>
      </c>
      <c r="AX6" s="78" t="s">
        <v>1149</v>
      </c>
      <c r="AY6" s="83" t="s">
        <v>1153</v>
      </c>
      <c r="AZ6" s="78" t="s">
        <v>66</v>
      </c>
      <c r="BA6" s="78" t="str">
        <f>REPLACE(INDEX(GroupVertices[Group],MATCH(Vertices[[#This Row],[Vertex]],GroupVertices[Vertex],0)),1,1,"")</f>
        <v>3</v>
      </c>
      <c r="BB6" s="48"/>
      <c r="BC6" s="48"/>
      <c r="BD6" s="48"/>
      <c r="BE6" s="48"/>
      <c r="BF6" s="48"/>
      <c r="BG6" s="48"/>
      <c r="BH6" s="119" t="s">
        <v>1714</v>
      </c>
      <c r="BI6" s="119" t="s">
        <v>1714</v>
      </c>
      <c r="BJ6" s="119" t="s">
        <v>1743</v>
      </c>
      <c r="BK6" s="119" t="s">
        <v>1743</v>
      </c>
      <c r="BL6" s="119">
        <v>0</v>
      </c>
      <c r="BM6" s="123">
        <v>0</v>
      </c>
      <c r="BN6" s="119">
        <v>0</v>
      </c>
      <c r="BO6" s="123">
        <v>0</v>
      </c>
      <c r="BP6" s="119">
        <v>0</v>
      </c>
      <c r="BQ6" s="123">
        <v>0</v>
      </c>
      <c r="BR6" s="119">
        <v>6</v>
      </c>
      <c r="BS6" s="123">
        <v>100</v>
      </c>
      <c r="BT6" s="119">
        <v>6</v>
      </c>
      <c r="BU6" s="2"/>
      <c r="BV6" s="3"/>
      <c r="BW6" s="3"/>
      <c r="BX6" s="3"/>
      <c r="BY6" s="3"/>
    </row>
    <row r="7" spans="1:77" ht="41.45" customHeight="1">
      <c r="A7" s="64" t="s">
        <v>251</v>
      </c>
      <c r="C7" s="65"/>
      <c r="D7" s="65" t="s">
        <v>64</v>
      </c>
      <c r="E7" s="66">
        <v>178.86347514555868</v>
      </c>
      <c r="F7" s="68">
        <v>99.93491954477196</v>
      </c>
      <c r="G7" s="102" t="s">
        <v>1069</v>
      </c>
      <c r="H7" s="65"/>
      <c r="I7" s="69" t="s">
        <v>251</v>
      </c>
      <c r="J7" s="70"/>
      <c r="K7" s="70"/>
      <c r="L7" s="69" t="s">
        <v>1266</v>
      </c>
      <c r="M7" s="73">
        <v>22.689146378997098</v>
      </c>
      <c r="N7" s="74">
        <v>7328.70166015625</v>
      </c>
      <c r="O7" s="74">
        <v>9646.09375</v>
      </c>
      <c r="P7" s="75"/>
      <c r="Q7" s="76"/>
      <c r="R7" s="76"/>
      <c r="S7" s="88"/>
      <c r="T7" s="48">
        <v>1</v>
      </c>
      <c r="U7" s="48">
        <v>0</v>
      </c>
      <c r="V7" s="49">
        <v>0</v>
      </c>
      <c r="W7" s="49">
        <v>0.111111</v>
      </c>
      <c r="X7" s="49">
        <v>0</v>
      </c>
      <c r="Y7" s="49">
        <v>0.671667</v>
      </c>
      <c r="Z7" s="49">
        <v>0</v>
      </c>
      <c r="AA7" s="49">
        <v>0</v>
      </c>
      <c r="AB7" s="71">
        <v>7</v>
      </c>
      <c r="AC7" s="71"/>
      <c r="AD7" s="72"/>
      <c r="AE7" s="78" t="s">
        <v>630</v>
      </c>
      <c r="AF7" s="78">
        <v>1216</v>
      </c>
      <c r="AG7" s="78">
        <v>12363</v>
      </c>
      <c r="AH7" s="78">
        <v>30196</v>
      </c>
      <c r="AI7" s="78">
        <v>25149</v>
      </c>
      <c r="AJ7" s="78"/>
      <c r="AK7" s="78" t="s">
        <v>740</v>
      </c>
      <c r="AL7" s="78" t="s">
        <v>844</v>
      </c>
      <c r="AM7" s="83" t="s">
        <v>916</v>
      </c>
      <c r="AN7" s="78"/>
      <c r="AO7" s="80">
        <v>39718.188726851855</v>
      </c>
      <c r="AP7" s="83" t="s">
        <v>959</v>
      </c>
      <c r="AQ7" s="78" t="b">
        <v>0</v>
      </c>
      <c r="AR7" s="78" t="b">
        <v>0</v>
      </c>
      <c r="AS7" s="78" t="b">
        <v>1</v>
      </c>
      <c r="AT7" s="78"/>
      <c r="AU7" s="78">
        <v>302</v>
      </c>
      <c r="AV7" s="83" t="s">
        <v>1059</v>
      </c>
      <c r="AW7" s="78" t="b">
        <v>0</v>
      </c>
      <c r="AX7" s="78" t="s">
        <v>1149</v>
      </c>
      <c r="AY7" s="83" t="s">
        <v>1154</v>
      </c>
      <c r="AZ7" s="78" t="s">
        <v>65</v>
      </c>
      <c r="BA7" s="78" t="str">
        <f>REPLACE(INDEX(GroupVertices[Group],MATCH(Vertices[[#This Row],[Vertex]],GroupVertices[Vertex],0)),1,1,"")</f>
        <v>3</v>
      </c>
      <c r="BB7" s="48"/>
      <c r="BC7" s="48"/>
      <c r="BD7" s="48"/>
      <c r="BE7" s="48"/>
      <c r="BF7" s="48"/>
      <c r="BG7" s="48"/>
      <c r="BH7" s="48"/>
      <c r="BI7" s="48"/>
      <c r="BJ7" s="48"/>
      <c r="BK7" s="48"/>
      <c r="BL7" s="48"/>
      <c r="BM7" s="49"/>
      <c r="BN7" s="48"/>
      <c r="BO7" s="49"/>
      <c r="BP7" s="48"/>
      <c r="BQ7" s="49"/>
      <c r="BR7" s="48"/>
      <c r="BS7" s="49"/>
      <c r="BT7" s="48"/>
      <c r="BU7" s="2"/>
      <c r="BV7" s="3"/>
      <c r="BW7" s="3"/>
      <c r="BX7" s="3"/>
      <c r="BY7" s="3"/>
    </row>
    <row r="8" spans="1:77" ht="41.45" customHeight="1">
      <c r="A8" s="64" t="s">
        <v>217</v>
      </c>
      <c r="C8" s="65"/>
      <c r="D8" s="65" t="s">
        <v>64</v>
      </c>
      <c r="E8" s="66">
        <v>162.08866180413017</v>
      </c>
      <c r="F8" s="68">
        <v>99.99965783146568</v>
      </c>
      <c r="G8" s="102" t="s">
        <v>1070</v>
      </c>
      <c r="H8" s="65"/>
      <c r="I8" s="69" t="s">
        <v>217</v>
      </c>
      <c r="J8" s="70"/>
      <c r="K8" s="70"/>
      <c r="L8" s="69" t="s">
        <v>1267</v>
      </c>
      <c r="M8" s="73">
        <v>1.1140333668716988</v>
      </c>
      <c r="N8" s="74">
        <v>7562.5966796875</v>
      </c>
      <c r="O8" s="74">
        <v>3246.734130859375</v>
      </c>
      <c r="P8" s="75"/>
      <c r="Q8" s="76"/>
      <c r="R8" s="76"/>
      <c r="S8" s="88"/>
      <c r="T8" s="48">
        <v>0</v>
      </c>
      <c r="U8" s="48">
        <v>1</v>
      </c>
      <c r="V8" s="49">
        <v>0</v>
      </c>
      <c r="W8" s="49">
        <v>1</v>
      </c>
      <c r="X8" s="49">
        <v>0</v>
      </c>
      <c r="Y8" s="49">
        <v>0.999995</v>
      </c>
      <c r="Z8" s="49">
        <v>0</v>
      </c>
      <c r="AA8" s="49">
        <v>0</v>
      </c>
      <c r="AB8" s="71">
        <v>8</v>
      </c>
      <c r="AC8" s="71"/>
      <c r="AD8" s="72"/>
      <c r="AE8" s="78" t="s">
        <v>631</v>
      </c>
      <c r="AF8" s="78">
        <v>177</v>
      </c>
      <c r="AG8" s="78">
        <v>65</v>
      </c>
      <c r="AH8" s="78">
        <v>1067</v>
      </c>
      <c r="AI8" s="78">
        <v>1762</v>
      </c>
      <c r="AJ8" s="78"/>
      <c r="AK8" s="78" t="s">
        <v>741</v>
      </c>
      <c r="AL8" s="78"/>
      <c r="AM8" s="78"/>
      <c r="AN8" s="78"/>
      <c r="AO8" s="80">
        <v>43683.05415509259</v>
      </c>
      <c r="AP8" s="83" t="s">
        <v>960</v>
      </c>
      <c r="AQ8" s="78" t="b">
        <v>1</v>
      </c>
      <c r="AR8" s="78" t="b">
        <v>0</v>
      </c>
      <c r="AS8" s="78" t="b">
        <v>0</v>
      </c>
      <c r="AT8" s="78"/>
      <c r="AU8" s="78">
        <v>0</v>
      </c>
      <c r="AV8" s="78"/>
      <c r="AW8" s="78" t="b">
        <v>0</v>
      </c>
      <c r="AX8" s="78" t="s">
        <v>1149</v>
      </c>
      <c r="AY8" s="83" t="s">
        <v>1155</v>
      </c>
      <c r="AZ8" s="78" t="s">
        <v>66</v>
      </c>
      <c r="BA8" s="78" t="str">
        <f>REPLACE(INDEX(GroupVertices[Group],MATCH(Vertices[[#This Row],[Vertex]],GroupVertices[Vertex],0)),1,1,"")</f>
        <v>19</v>
      </c>
      <c r="BB8" s="48"/>
      <c r="BC8" s="48"/>
      <c r="BD8" s="48"/>
      <c r="BE8" s="48"/>
      <c r="BF8" s="48" t="s">
        <v>375</v>
      </c>
      <c r="BG8" s="48" t="s">
        <v>375</v>
      </c>
      <c r="BH8" s="119" t="s">
        <v>1715</v>
      </c>
      <c r="BI8" s="119" t="s">
        <v>1715</v>
      </c>
      <c r="BJ8" s="119" t="s">
        <v>1744</v>
      </c>
      <c r="BK8" s="119" t="s">
        <v>1744</v>
      </c>
      <c r="BL8" s="119">
        <v>0</v>
      </c>
      <c r="BM8" s="123">
        <v>0</v>
      </c>
      <c r="BN8" s="119">
        <v>0</v>
      </c>
      <c r="BO8" s="123">
        <v>0</v>
      </c>
      <c r="BP8" s="119">
        <v>0</v>
      </c>
      <c r="BQ8" s="123">
        <v>0</v>
      </c>
      <c r="BR8" s="119">
        <v>3</v>
      </c>
      <c r="BS8" s="123">
        <v>100</v>
      </c>
      <c r="BT8" s="119">
        <v>3</v>
      </c>
      <c r="BU8" s="2"/>
      <c r="BV8" s="3"/>
      <c r="BW8" s="3"/>
      <c r="BX8" s="3"/>
      <c r="BY8" s="3"/>
    </row>
    <row r="9" spans="1:77" ht="41.45" customHeight="1">
      <c r="A9" s="64" t="s">
        <v>252</v>
      </c>
      <c r="C9" s="65"/>
      <c r="D9" s="65" t="s">
        <v>64</v>
      </c>
      <c r="E9" s="66">
        <v>1000</v>
      </c>
      <c r="F9" s="68">
        <v>96.76594408860866</v>
      </c>
      <c r="G9" s="102" t="s">
        <v>1071</v>
      </c>
      <c r="H9" s="65"/>
      <c r="I9" s="69" t="s">
        <v>252</v>
      </c>
      <c r="J9" s="70"/>
      <c r="K9" s="70"/>
      <c r="L9" s="69" t="s">
        <v>1268</v>
      </c>
      <c r="M9" s="73">
        <v>1078.8030334030188</v>
      </c>
      <c r="N9" s="74">
        <v>7562.5966796875</v>
      </c>
      <c r="O9" s="74">
        <v>2517.395263671875</v>
      </c>
      <c r="P9" s="75"/>
      <c r="Q9" s="76"/>
      <c r="R9" s="76"/>
      <c r="S9" s="88"/>
      <c r="T9" s="48">
        <v>1</v>
      </c>
      <c r="U9" s="48">
        <v>0</v>
      </c>
      <c r="V9" s="49">
        <v>0</v>
      </c>
      <c r="W9" s="49">
        <v>1</v>
      </c>
      <c r="X9" s="49">
        <v>0</v>
      </c>
      <c r="Y9" s="49">
        <v>0.999995</v>
      </c>
      <c r="Z9" s="49">
        <v>0</v>
      </c>
      <c r="AA9" s="49">
        <v>0</v>
      </c>
      <c r="AB9" s="71">
        <v>9</v>
      </c>
      <c r="AC9" s="71"/>
      <c r="AD9" s="72"/>
      <c r="AE9" s="78" t="s">
        <v>632</v>
      </c>
      <c r="AF9" s="78">
        <v>8936</v>
      </c>
      <c r="AG9" s="78">
        <v>614357</v>
      </c>
      <c r="AH9" s="78">
        <v>12165</v>
      </c>
      <c r="AI9" s="78">
        <v>18871</v>
      </c>
      <c r="AJ9" s="78"/>
      <c r="AK9" s="78" t="s">
        <v>742</v>
      </c>
      <c r="AL9" s="78" t="s">
        <v>845</v>
      </c>
      <c r="AM9" s="83" t="s">
        <v>917</v>
      </c>
      <c r="AN9" s="78"/>
      <c r="AO9" s="80">
        <v>41224.85140046296</v>
      </c>
      <c r="AP9" s="83" t="s">
        <v>961</v>
      </c>
      <c r="AQ9" s="78" t="b">
        <v>0</v>
      </c>
      <c r="AR9" s="78" t="b">
        <v>0</v>
      </c>
      <c r="AS9" s="78" t="b">
        <v>1</v>
      </c>
      <c r="AT9" s="78"/>
      <c r="AU9" s="78">
        <v>4166</v>
      </c>
      <c r="AV9" s="83" t="s">
        <v>1058</v>
      </c>
      <c r="AW9" s="78" t="b">
        <v>1</v>
      </c>
      <c r="AX9" s="78" t="s">
        <v>1149</v>
      </c>
      <c r="AY9" s="83" t="s">
        <v>1156</v>
      </c>
      <c r="AZ9" s="78" t="s">
        <v>65</v>
      </c>
      <c r="BA9" s="78" t="str">
        <f>REPLACE(INDEX(GroupVertices[Group],MATCH(Vertices[[#This Row],[Vertex]],GroupVertices[Vertex],0)),1,1,"")</f>
        <v>19</v>
      </c>
      <c r="BB9" s="48"/>
      <c r="BC9" s="48"/>
      <c r="BD9" s="48"/>
      <c r="BE9" s="48"/>
      <c r="BF9" s="48"/>
      <c r="BG9" s="48"/>
      <c r="BH9" s="48"/>
      <c r="BI9" s="48"/>
      <c r="BJ9" s="48"/>
      <c r="BK9" s="48"/>
      <c r="BL9" s="48"/>
      <c r="BM9" s="49"/>
      <c r="BN9" s="48"/>
      <c r="BO9" s="49"/>
      <c r="BP9" s="48"/>
      <c r="BQ9" s="49"/>
      <c r="BR9" s="48"/>
      <c r="BS9" s="49"/>
      <c r="BT9" s="48"/>
      <c r="BU9" s="2"/>
      <c r="BV9" s="3"/>
      <c r="BW9" s="3"/>
      <c r="BX9" s="3"/>
      <c r="BY9" s="3"/>
    </row>
    <row r="10" spans="1:77" ht="41.45" customHeight="1">
      <c r="A10" s="64" t="s">
        <v>218</v>
      </c>
      <c r="C10" s="65"/>
      <c r="D10" s="65" t="s">
        <v>64</v>
      </c>
      <c r="E10" s="66">
        <v>162.61108443462027</v>
      </c>
      <c r="F10" s="68">
        <v>99.99764166917883</v>
      </c>
      <c r="G10" s="102" t="s">
        <v>412</v>
      </c>
      <c r="H10" s="65"/>
      <c r="I10" s="69" t="s">
        <v>218</v>
      </c>
      <c r="J10" s="70"/>
      <c r="K10" s="70"/>
      <c r="L10" s="69" t="s">
        <v>1269</v>
      </c>
      <c r="M10" s="73">
        <v>1.7859530516695543</v>
      </c>
      <c r="N10" s="74">
        <v>5517.1005859375</v>
      </c>
      <c r="O10" s="74">
        <v>7969.791015625</v>
      </c>
      <c r="P10" s="75"/>
      <c r="Q10" s="76"/>
      <c r="R10" s="76"/>
      <c r="S10" s="88"/>
      <c r="T10" s="48">
        <v>1</v>
      </c>
      <c r="U10" s="48">
        <v>1</v>
      </c>
      <c r="V10" s="49">
        <v>0</v>
      </c>
      <c r="W10" s="49">
        <v>0</v>
      </c>
      <c r="X10" s="49">
        <v>0</v>
      </c>
      <c r="Y10" s="49">
        <v>0.999995</v>
      </c>
      <c r="Z10" s="49">
        <v>0</v>
      </c>
      <c r="AA10" s="49" t="s">
        <v>1448</v>
      </c>
      <c r="AB10" s="71">
        <v>10</v>
      </c>
      <c r="AC10" s="71"/>
      <c r="AD10" s="72"/>
      <c r="AE10" s="78" t="s">
        <v>633</v>
      </c>
      <c r="AF10" s="78">
        <v>1479</v>
      </c>
      <c r="AG10" s="78">
        <v>448</v>
      </c>
      <c r="AH10" s="78">
        <v>1741</v>
      </c>
      <c r="AI10" s="78">
        <v>1931</v>
      </c>
      <c r="AJ10" s="78"/>
      <c r="AK10" s="78" t="s">
        <v>743</v>
      </c>
      <c r="AL10" s="78" t="s">
        <v>846</v>
      </c>
      <c r="AM10" s="78"/>
      <c r="AN10" s="78"/>
      <c r="AO10" s="80">
        <v>41179.73180555556</v>
      </c>
      <c r="AP10" s="83" t="s">
        <v>962</v>
      </c>
      <c r="AQ10" s="78" t="b">
        <v>1</v>
      </c>
      <c r="AR10" s="78" t="b">
        <v>0</v>
      </c>
      <c r="AS10" s="78" t="b">
        <v>1</v>
      </c>
      <c r="AT10" s="78"/>
      <c r="AU10" s="78">
        <v>3</v>
      </c>
      <c r="AV10" s="83" t="s">
        <v>1058</v>
      </c>
      <c r="AW10" s="78" t="b">
        <v>0</v>
      </c>
      <c r="AX10" s="78" t="s">
        <v>1149</v>
      </c>
      <c r="AY10" s="83" t="s">
        <v>1157</v>
      </c>
      <c r="AZ10" s="78" t="s">
        <v>66</v>
      </c>
      <c r="BA10" s="78" t="str">
        <f>REPLACE(INDEX(GroupVertices[Group],MATCH(Vertices[[#This Row],[Vertex]],GroupVertices[Vertex],0)),1,1,"")</f>
        <v>2</v>
      </c>
      <c r="BB10" s="48"/>
      <c r="BC10" s="48"/>
      <c r="BD10" s="48"/>
      <c r="BE10" s="48"/>
      <c r="BF10" s="48" t="s">
        <v>216</v>
      </c>
      <c r="BG10" s="48" t="s">
        <v>216</v>
      </c>
      <c r="BH10" s="119" t="s">
        <v>1716</v>
      </c>
      <c r="BI10" s="119" t="s">
        <v>1716</v>
      </c>
      <c r="BJ10" s="119" t="s">
        <v>1745</v>
      </c>
      <c r="BK10" s="119" t="s">
        <v>1745</v>
      </c>
      <c r="BL10" s="119">
        <v>0</v>
      </c>
      <c r="BM10" s="123">
        <v>0</v>
      </c>
      <c r="BN10" s="119">
        <v>2</v>
      </c>
      <c r="BO10" s="123">
        <v>10</v>
      </c>
      <c r="BP10" s="119">
        <v>0</v>
      </c>
      <c r="BQ10" s="123">
        <v>0</v>
      </c>
      <c r="BR10" s="119">
        <v>18</v>
      </c>
      <c r="BS10" s="123">
        <v>90</v>
      </c>
      <c r="BT10" s="119">
        <v>20</v>
      </c>
      <c r="BU10" s="2"/>
      <c r="BV10" s="3"/>
      <c r="BW10" s="3"/>
      <c r="BX10" s="3"/>
      <c r="BY10" s="3"/>
    </row>
    <row r="11" spans="1:77" ht="41.45" customHeight="1">
      <c r="A11" s="64" t="s">
        <v>219</v>
      </c>
      <c r="C11" s="65"/>
      <c r="D11" s="65" t="s">
        <v>64</v>
      </c>
      <c r="E11" s="66">
        <v>162.97527984543188</v>
      </c>
      <c r="F11" s="68">
        <v>99.99623614612246</v>
      </c>
      <c r="G11" s="102" t="s">
        <v>413</v>
      </c>
      <c r="H11" s="65"/>
      <c r="I11" s="69" t="s">
        <v>219</v>
      </c>
      <c r="J11" s="70"/>
      <c r="K11" s="70"/>
      <c r="L11" s="69" t="s">
        <v>1270</v>
      </c>
      <c r="M11" s="73">
        <v>2.254367035588686</v>
      </c>
      <c r="N11" s="74">
        <v>6227.44775390625</v>
      </c>
      <c r="O11" s="74">
        <v>1641.0123291015625</v>
      </c>
      <c r="P11" s="75"/>
      <c r="Q11" s="76"/>
      <c r="R11" s="76"/>
      <c r="S11" s="88"/>
      <c r="T11" s="48">
        <v>0</v>
      </c>
      <c r="U11" s="48">
        <v>2</v>
      </c>
      <c r="V11" s="49">
        <v>2</v>
      </c>
      <c r="W11" s="49">
        <v>0.5</v>
      </c>
      <c r="X11" s="49">
        <v>0</v>
      </c>
      <c r="Y11" s="49">
        <v>1.459452</v>
      </c>
      <c r="Z11" s="49">
        <v>0</v>
      </c>
      <c r="AA11" s="49">
        <v>0</v>
      </c>
      <c r="AB11" s="71">
        <v>11</v>
      </c>
      <c r="AC11" s="71"/>
      <c r="AD11" s="72"/>
      <c r="AE11" s="78" t="s">
        <v>634</v>
      </c>
      <c r="AF11" s="78">
        <v>225</v>
      </c>
      <c r="AG11" s="78">
        <v>715</v>
      </c>
      <c r="AH11" s="78">
        <v>1901</v>
      </c>
      <c r="AI11" s="78">
        <v>626</v>
      </c>
      <c r="AJ11" s="78"/>
      <c r="AK11" s="78" t="s">
        <v>744</v>
      </c>
      <c r="AL11" s="78" t="s">
        <v>847</v>
      </c>
      <c r="AM11" s="83" t="s">
        <v>918</v>
      </c>
      <c r="AN11" s="78"/>
      <c r="AO11" s="80">
        <v>40235.67377314815</v>
      </c>
      <c r="AP11" s="83" t="s">
        <v>963</v>
      </c>
      <c r="AQ11" s="78" t="b">
        <v>0</v>
      </c>
      <c r="AR11" s="78" t="b">
        <v>0</v>
      </c>
      <c r="AS11" s="78" t="b">
        <v>1</v>
      </c>
      <c r="AT11" s="78"/>
      <c r="AU11" s="78">
        <v>12</v>
      </c>
      <c r="AV11" s="83" t="s">
        <v>1058</v>
      </c>
      <c r="AW11" s="78" t="b">
        <v>0</v>
      </c>
      <c r="AX11" s="78" t="s">
        <v>1149</v>
      </c>
      <c r="AY11" s="83" t="s">
        <v>1158</v>
      </c>
      <c r="AZ11" s="78" t="s">
        <v>66</v>
      </c>
      <c r="BA11" s="78" t="str">
        <f>REPLACE(INDEX(GroupVertices[Group],MATCH(Vertices[[#This Row],[Vertex]],GroupVertices[Vertex],0)),1,1,"")</f>
        <v>13</v>
      </c>
      <c r="BB11" s="48" t="s">
        <v>365</v>
      </c>
      <c r="BC11" s="48" t="s">
        <v>365</v>
      </c>
      <c r="BD11" s="48" t="s">
        <v>372</v>
      </c>
      <c r="BE11" s="48" t="s">
        <v>372</v>
      </c>
      <c r="BF11" s="48" t="s">
        <v>376</v>
      </c>
      <c r="BG11" s="48" t="s">
        <v>376</v>
      </c>
      <c r="BH11" s="119" t="s">
        <v>1717</v>
      </c>
      <c r="BI11" s="119" t="s">
        <v>1717</v>
      </c>
      <c r="BJ11" s="119" t="s">
        <v>1746</v>
      </c>
      <c r="BK11" s="119" t="s">
        <v>1746</v>
      </c>
      <c r="BL11" s="119">
        <v>0</v>
      </c>
      <c r="BM11" s="123">
        <v>0</v>
      </c>
      <c r="BN11" s="119">
        <v>0</v>
      </c>
      <c r="BO11" s="123">
        <v>0</v>
      </c>
      <c r="BP11" s="119">
        <v>0</v>
      </c>
      <c r="BQ11" s="123">
        <v>0</v>
      </c>
      <c r="BR11" s="119">
        <v>13</v>
      </c>
      <c r="BS11" s="123">
        <v>100</v>
      </c>
      <c r="BT11" s="119">
        <v>13</v>
      </c>
      <c r="BU11" s="2"/>
      <c r="BV11" s="3"/>
      <c r="BW11" s="3"/>
      <c r="BX11" s="3"/>
      <c r="BY11" s="3"/>
    </row>
    <row r="12" spans="1:77" ht="41.45" customHeight="1">
      <c r="A12" s="64" t="s">
        <v>253</v>
      </c>
      <c r="C12" s="65"/>
      <c r="D12" s="65" t="s">
        <v>64</v>
      </c>
      <c r="E12" s="66">
        <v>164.56982829201914</v>
      </c>
      <c r="F12" s="68">
        <v>99.99008237663595</v>
      </c>
      <c r="G12" s="102" t="s">
        <v>1072</v>
      </c>
      <c r="H12" s="65"/>
      <c r="I12" s="69" t="s">
        <v>253</v>
      </c>
      <c r="J12" s="70"/>
      <c r="K12" s="70"/>
      <c r="L12" s="69" t="s">
        <v>1271</v>
      </c>
      <c r="M12" s="73">
        <v>4.30521327978893</v>
      </c>
      <c r="N12" s="74">
        <v>6740.7158203125</v>
      </c>
      <c r="O12" s="74">
        <v>1641.0123291015625</v>
      </c>
      <c r="P12" s="75"/>
      <c r="Q12" s="76"/>
      <c r="R12" s="76"/>
      <c r="S12" s="88"/>
      <c r="T12" s="48">
        <v>1</v>
      </c>
      <c r="U12" s="48">
        <v>0</v>
      </c>
      <c r="V12" s="49">
        <v>0</v>
      </c>
      <c r="W12" s="49">
        <v>0.333333</v>
      </c>
      <c r="X12" s="49">
        <v>0</v>
      </c>
      <c r="Y12" s="49">
        <v>0.770267</v>
      </c>
      <c r="Z12" s="49">
        <v>0</v>
      </c>
      <c r="AA12" s="49">
        <v>0</v>
      </c>
      <c r="AB12" s="71">
        <v>12</v>
      </c>
      <c r="AC12" s="71"/>
      <c r="AD12" s="72"/>
      <c r="AE12" s="78" t="s">
        <v>635</v>
      </c>
      <c r="AF12" s="78">
        <v>35</v>
      </c>
      <c r="AG12" s="78">
        <v>1884</v>
      </c>
      <c r="AH12" s="78">
        <v>870</v>
      </c>
      <c r="AI12" s="78">
        <v>5</v>
      </c>
      <c r="AJ12" s="78"/>
      <c r="AK12" s="78" t="s">
        <v>745</v>
      </c>
      <c r="AL12" s="78" t="s">
        <v>848</v>
      </c>
      <c r="AM12" s="83" t="s">
        <v>919</v>
      </c>
      <c r="AN12" s="78"/>
      <c r="AO12" s="80">
        <v>40631.93633101852</v>
      </c>
      <c r="AP12" s="83" t="s">
        <v>964</v>
      </c>
      <c r="AQ12" s="78" t="b">
        <v>0</v>
      </c>
      <c r="AR12" s="78" t="b">
        <v>0</v>
      </c>
      <c r="AS12" s="78" t="b">
        <v>0</v>
      </c>
      <c r="AT12" s="78"/>
      <c r="AU12" s="78">
        <v>18</v>
      </c>
      <c r="AV12" s="83" t="s">
        <v>1060</v>
      </c>
      <c r="AW12" s="78" t="b">
        <v>0</v>
      </c>
      <c r="AX12" s="78" t="s">
        <v>1149</v>
      </c>
      <c r="AY12" s="83" t="s">
        <v>1159</v>
      </c>
      <c r="AZ12" s="78" t="s">
        <v>65</v>
      </c>
      <c r="BA12" s="78" t="str">
        <f>REPLACE(INDEX(GroupVertices[Group],MATCH(Vertices[[#This Row],[Vertex]],GroupVertices[Vertex],0)),1,1,"")</f>
        <v>13</v>
      </c>
      <c r="BB12" s="48"/>
      <c r="BC12" s="48"/>
      <c r="BD12" s="48"/>
      <c r="BE12" s="48"/>
      <c r="BF12" s="48"/>
      <c r="BG12" s="48"/>
      <c r="BH12" s="48"/>
      <c r="BI12" s="48"/>
      <c r="BJ12" s="48"/>
      <c r="BK12" s="48"/>
      <c r="BL12" s="48"/>
      <c r="BM12" s="49"/>
      <c r="BN12" s="48"/>
      <c r="BO12" s="49"/>
      <c r="BP12" s="48"/>
      <c r="BQ12" s="49"/>
      <c r="BR12" s="48"/>
      <c r="BS12" s="49"/>
      <c r="BT12" s="48"/>
      <c r="BU12" s="2"/>
      <c r="BV12" s="3"/>
      <c r="BW12" s="3"/>
      <c r="BX12" s="3"/>
      <c r="BY12" s="3"/>
    </row>
    <row r="13" spans="1:77" ht="41.45" customHeight="1">
      <c r="A13" s="64" t="s">
        <v>254</v>
      </c>
      <c r="C13" s="65"/>
      <c r="D13" s="65" t="s">
        <v>64</v>
      </c>
      <c r="E13" s="66">
        <v>1000</v>
      </c>
      <c r="F13" s="68">
        <v>70</v>
      </c>
      <c r="G13" s="102" t="s">
        <v>1073</v>
      </c>
      <c r="H13" s="65"/>
      <c r="I13" s="69" t="s">
        <v>254</v>
      </c>
      <c r="J13" s="70"/>
      <c r="K13" s="70"/>
      <c r="L13" s="69" t="s">
        <v>1272</v>
      </c>
      <c r="M13" s="73">
        <v>9999</v>
      </c>
      <c r="N13" s="74">
        <v>6227.44775390625</v>
      </c>
      <c r="O13" s="74">
        <v>782.2747192382812</v>
      </c>
      <c r="P13" s="75"/>
      <c r="Q13" s="76"/>
      <c r="R13" s="76"/>
      <c r="S13" s="88"/>
      <c r="T13" s="48">
        <v>1</v>
      </c>
      <c r="U13" s="48">
        <v>0</v>
      </c>
      <c r="V13" s="49">
        <v>0</v>
      </c>
      <c r="W13" s="49">
        <v>0.333333</v>
      </c>
      <c r="X13" s="49">
        <v>0</v>
      </c>
      <c r="Y13" s="49">
        <v>0.770267</v>
      </c>
      <c r="Z13" s="49">
        <v>0</v>
      </c>
      <c r="AA13" s="49">
        <v>0</v>
      </c>
      <c r="AB13" s="71">
        <v>13</v>
      </c>
      <c r="AC13" s="71"/>
      <c r="AD13" s="72"/>
      <c r="AE13" s="78" t="s">
        <v>636</v>
      </c>
      <c r="AF13" s="78">
        <v>234</v>
      </c>
      <c r="AG13" s="78">
        <v>5698946</v>
      </c>
      <c r="AH13" s="78">
        <v>7191</v>
      </c>
      <c r="AI13" s="78">
        <v>444</v>
      </c>
      <c r="AJ13" s="78"/>
      <c r="AK13" s="78" t="s">
        <v>746</v>
      </c>
      <c r="AL13" s="78" t="s">
        <v>849</v>
      </c>
      <c r="AM13" s="83" t="s">
        <v>920</v>
      </c>
      <c r="AN13" s="78"/>
      <c r="AO13" s="80">
        <v>39419.571875</v>
      </c>
      <c r="AP13" s="83" t="s">
        <v>965</v>
      </c>
      <c r="AQ13" s="78" t="b">
        <v>0</v>
      </c>
      <c r="AR13" s="78" t="b">
        <v>0</v>
      </c>
      <c r="AS13" s="78" t="b">
        <v>0</v>
      </c>
      <c r="AT13" s="78"/>
      <c r="AU13" s="78">
        <v>37316</v>
      </c>
      <c r="AV13" s="83" t="s">
        <v>1058</v>
      </c>
      <c r="AW13" s="78" t="b">
        <v>1</v>
      </c>
      <c r="AX13" s="78" t="s">
        <v>1149</v>
      </c>
      <c r="AY13" s="83" t="s">
        <v>1160</v>
      </c>
      <c r="AZ13" s="78" t="s">
        <v>65</v>
      </c>
      <c r="BA13" s="78" t="str">
        <f>REPLACE(INDEX(GroupVertices[Group],MATCH(Vertices[[#This Row],[Vertex]],GroupVertices[Vertex],0)),1,1,"")</f>
        <v>13</v>
      </c>
      <c r="BB13" s="48"/>
      <c r="BC13" s="48"/>
      <c r="BD13" s="48"/>
      <c r="BE13" s="48"/>
      <c r="BF13" s="48"/>
      <c r="BG13" s="48"/>
      <c r="BH13" s="48"/>
      <c r="BI13" s="48"/>
      <c r="BJ13" s="48"/>
      <c r="BK13" s="48"/>
      <c r="BL13" s="48"/>
      <c r="BM13" s="49"/>
      <c r="BN13" s="48"/>
      <c r="BO13" s="49"/>
      <c r="BP13" s="48"/>
      <c r="BQ13" s="49"/>
      <c r="BR13" s="48"/>
      <c r="BS13" s="49"/>
      <c r="BT13" s="48"/>
      <c r="BU13" s="2"/>
      <c r="BV13" s="3"/>
      <c r="BW13" s="3"/>
      <c r="BX13" s="3"/>
      <c r="BY13" s="3"/>
    </row>
    <row r="14" spans="1:77" ht="41.45" customHeight="1">
      <c r="A14" s="64" t="s">
        <v>220</v>
      </c>
      <c r="C14" s="65"/>
      <c r="D14" s="65" t="s">
        <v>64</v>
      </c>
      <c r="E14" s="66">
        <v>162.03273666614038</v>
      </c>
      <c r="F14" s="68">
        <v>99.99987366084886</v>
      </c>
      <c r="G14" s="102" t="s">
        <v>1074</v>
      </c>
      <c r="H14" s="65"/>
      <c r="I14" s="69" t="s">
        <v>220</v>
      </c>
      <c r="J14" s="70"/>
      <c r="K14" s="70"/>
      <c r="L14" s="69" t="s">
        <v>1273</v>
      </c>
      <c r="M14" s="73">
        <v>1.042104627768012</v>
      </c>
      <c r="N14" s="74">
        <v>4999.5</v>
      </c>
      <c r="O14" s="74">
        <v>9087.326171875</v>
      </c>
      <c r="P14" s="75"/>
      <c r="Q14" s="76"/>
      <c r="R14" s="76"/>
      <c r="S14" s="88"/>
      <c r="T14" s="48">
        <v>1</v>
      </c>
      <c r="U14" s="48">
        <v>1</v>
      </c>
      <c r="V14" s="49">
        <v>0</v>
      </c>
      <c r="W14" s="49">
        <v>0</v>
      </c>
      <c r="X14" s="49">
        <v>0</v>
      </c>
      <c r="Y14" s="49">
        <v>0.999995</v>
      </c>
      <c r="Z14" s="49">
        <v>0</v>
      </c>
      <c r="AA14" s="49" t="s">
        <v>1448</v>
      </c>
      <c r="AB14" s="71">
        <v>14</v>
      </c>
      <c r="AC14" s="71"/>
      <c r="AD14" s="72"/>
      <c r="AE14" s="78" t="s">
        <v>637</v>
      </c>
      <c r="AF14" s="78">
        <v>3</v>
      </c>
      <c r="AG14" s="78">
        <v>24</v>
      </c>
      <c r="AH14" s="78">
        <v>300</v>
      </c>
      <c r="AI14" s="78">
        <v>1</v>
      </c>
      <c r="AJ14" s="78"/>
      <c r="AK14" s="78" t="s">
        <v>747</v>
      </c>
      <c r="AL14" s="78" t="s">
        <v>850</v>
      </c>
      <c r="AM14" s="78"/>
      <c r="AN14" s="78"/>
      <c r="AO14" s="80">
        <v>42959.714907407404</v>
      </c>
      <c r="AP14" s="83" t="s">
        <v>966</v>
      </c>
      <c r="AQ14" s="78" t="b">
        <v>1</v>
      </c>
      <c r="AR14" s="78" t="b">
        <v>0</v>
      </c>
      <c r="AS14" s="78" t="b">
        <v>0</v>
      </c>
      <c r="AT14" s="78"/>
      <c r="AU14" s="78">
        <v>0</v>
      </c>
      <c r="AV14" s="78"/>
      <c r="AW14" s="78" t="b">
        <v>0</v>
      </c>
      <c r="AX14" s="78" t="s">
        <v>1149</v>
      </c>
      <c r="AY14" s="83" t="s">
        <v>1161</v>
      </c>
      <c r="AZ14" s="78" t="s">
        <v>66</v>
      </c>
      <c r="BA14" s="78" t="str">
        <f>REPLACE(INDEX(GroupVertices[Group],MATCH(Vertices[[#This Row],[Vertex]],GroupVertices[Vertex],0)),1,1,"")</f>
        <v>2</v>
      </c>
      <c r="BB14" s="48"/>
      <c r="BC14" s="48"/>
      <c r="BD14" s="48"/>
      <c r="BE14" s="48"/>
      <c r="BF14" s="48" t="s">
        <v>1705</v>
      </c>
      <c r="BG14" s="48" t="s">
        <v>1705</v>
      </c>
      <c r="BH14" s="119" t="s">
        <v>1718</v>
      </c>
      <c r="BI14" s="119" t="s">
        <v>1739</v>
      </c>
      <c r="BJ14" s="119" t="s">
        <v>1629</v>
      </c>
      <c r="BK14" s="119" t="s">
        <v>1766</v>
      </c>
      <c r="BL14" s="119">
        <v>3</v>
      </c>
      <c r="BM14" s="123">
        <v>2.2058823529411766</v>
      </c>
      <c r="BN14" s="119">
        <v>0</v>
      </c>
      <c r="BO14" s="123">
        <v>0</v>
      </c>
      <c r="BP14" s="119">
        <v>0</v>
      </c>
      <c r="BQ14" s="123">
        <v>0</v>
      </c>
      <c r="BR14" s="119">
        <v>133</v>
      </c>
      <c r="BS14" s="123">
        <v>97.79411764705883</v>
      </c>
      <c r="BT14" s="119">
        <v>136</v>
      </c>
      <c r="BU14" s="2"/>
      <c r="BV14" s="3"/>
      <c r="BW14" s="3"/>
      <c r="BX14" s="3"/>
      <c r="BY14" s="3"/>
    </row>
    <row r="15" spans="1:77" ht="41.45" customHeight="1">
      <c r="A15" s="64" t="s">
        <v>221</v>
      </c>
      <c r="C15" s="65"/>
      <c r="D15" s="65" t="s">
        <v>64</v>
      </c>
      <c r="E15" s="66">
        <v>164.02285316192376</v>
      </c>
      <c r="F15" s="68">
        <v>99.99219329328616</v>
      </c>
      <c r="G15" s="102" t="s">
        <v>414</v>
      </c>
      <c r="H15" s="65"/>
      <c r="I15" s="69" t="s">
        <v>221</v>
      </c>
      <c r="J15" s="70"/>
      <c r="K15" s="70"/>
      <c r="L15" s="69" t="s">
        <v>1274</v>
      </c>
      <c r="M15" s="73">
        <v>3.601715124165065</v>
      </c>
      <c r="N15" s="74">
        <v>4999.5</v>
      </c>
      <c r="O15" s="74">
        <v>6852.255859375</v>
      </c>
      <c r="P15" s="75"/>
      <c r="Q15" s="76"/>
      <c r="R15" s="76"/>
      <c r="S15" s="88"/>
      <c r="T15" s="48">
        <v>1</v>
      </c>
      <c r="U15" s="48">
        <v>1</v>
      </c>
      <c r="V15" s="49">
        <v>0</v>
      </c>
      <c r="W15" s="49">
        <v>0</v>
      </c>
      <c r="X15" s="49">
        <v>0</v>
      </c>
      <c r="Y15" s="49">
        <v>0.999995</v>
      </c>
      <c r="Z15" s="49">
        <v>0</v>
      </c>
      <c r="AA15" s="49" t="s">
        <v>1448</v>
      </c>
      <c r="AB15" s="71">
        <v>15</v>
      </c>
      <c r="AC15" s="71"/>
      <c r="AD15" s="72"/>
      <c r="AE15" s="78" t="s">
        <v>638</v>
      </c>
      <c r="AF15" s="78">
        <v>495</v>
      </c>
      <c r="AG15" s="78">
        <v>1483</v>
      </c>
      <c r="AH15" s="78">
        <v>3503</v>
      </c>
      <c r="AI15" s="78">
        <v>8560</v>
      </c>
      <c r="AJ15" s="78"/>
      <c r="AK15" s="78" t="s">
        <v>748</v>
      </c>
      <c r="AL15" s="78" t="s">
        <v>851</v>
      </c>
      <c r="AM15" s="78"/>
      <c r="AN15" s="78"/>
      <c r="AO15" s="80">
        <v>42614.53587962963</v>
      </c>
      <c r="AP15" s="83" t="s">
        <v>967</v>
      </c>
      <c r="AQ15" s="78" t="b">
        <v>1</v>
      </c>
      <c r="AR15" s="78" t="b">
        <v>0</v>
      </c>
      <c r="AS15" s="78" t="b">
        <v>0</v>
      </c>
      <c r="AT15" s="78"/>
      <c r="AU15" s="78">
        <v>9</v>
      </c>
      <c r="AV15" s="78"/>
      <c r="AW15" s="78" t="b">
        <v>0</v>
      </c>
      <c r="AX15" s="78" t="s">
        <v>1149</v>
      </c>
      <c r="AY15" s="83" t="s">
        <v>1162</v>
      </c>
      <c r="AZ15" s="78" t="s">
        <v>66</v>
      </c>
      <c r="BA15" s="78" t="str">
        <f>REPLACE(INDEX(GroupVertices[Group],MATCH(Vertices[[#This Row],[Vertex]],GroupVertices[Vertex],0)),1,1,"")</f>
        <v>2</v>
      </c>
      <c r="BB15" s="48"/>
      <c r="BC15" s="48"/>
      <c r="BD15" s="48"/>
      <c r="BE15" s="48"/>
      <c r="BF15" s="48" t="s">
        <v>379</v>
      </c>
      <c r="BG15" s="48" t="s">
        <v>379</v>
      </c>
      <c r="BH15" s="119" t="s">
        <v>1719</v>
      </c>
      <c r="BI15" s="119" t="s">
        <v>1719</v>
      </c>
      <c r="BJ15" s="119" t="s">
        <v>1747</v>
      </c>
      <c r="BK15" s="119" t="s">
        <v>1747</v>
      </c>
      <c r="BL15" s="119">
        <v>0</v>
      </c>
      <c r="BM15" s="123">
        <v>0</v>
      </c>
      <c r="BN15" s="119">
        <v>0</v>
      </c>
      <c r="BO15" s="123">
        <v>0</v>
      </c>
      <c r="BP15" s="119">
        <v>0</v>
      </c>
      <c r="BQ15" s="123">
        <v>0</v>
      </c>
      <c r="BR15" s="119">
        <v>6</v>
      </c>
      <c r="BS15" s="123">
        <v>100</v>
      </c>
      <c r="BT15" s="119">
        <v>6</v>
      </c>
      <c r="BU15" s="2"/>
      <c r="BV15" s="3"/>
      <c r="BW15" s="3"/>
      <c r="BX15" s="3"/>
      <c r="BY15" s="3"/>
    </row>
    <row r="16" spans="1:77" ht="41.45" customHeight="1">
      <c r="A16" s="64" t="s">
        <v>222</v>
      </c>
      <c r="C16" s="65"/>
      <c r="D16" s="65" t="s">
        <v>64</v>
      </c>
      <c r="E16" s="66">
        <v>164.0269452451913</v>
      </c>
      <c r="F16" s="68">
        <v>99.99217750089227</v>
      </c>
      <c r="G16" s="102" t="s">
        <v>1075</v>
      </c>
      <c r="H16" s="65"/>
      <c r="I16" s="69" t="s">
        <v>222</v>
      </c>
      <c r="J16" s="70"/>
      <c r="K16" s="70"/>
      <c r="L16" s="69" t="s">
        <v>1275</v>
      </c>
      <c r="M16" s="73">
        <v>3.6069782026360664</v>
      </c>
      <c r="N16" s="74">
        <v>2200.59326171875</v>
      </c>
      <c r="O16" s="74">
        <v>5013.474609375</v>
      </c>
      <c r="P16" s="75"/>
      <c r="Q16" s="76"/>
      <c r="R16" s="76"/>
      <c r="S16" s="88"/>
      <c r="T16" s="48">
        <v>2</v>
      </c>
      <c r="U16" s="48">
        <v>45</v>
      </c>
      <c r="V16" s="49">
        <v>716.666667</v>
      </c>
      <c r="W16" s="49">
        <v>0.018519</v>
      </c>
      <c r="X16" s="49">
        <v>0.073768</v>
      </c>
      <c r="Y16" s="49">
        <v>7.533778</v>
      </c>
      <c r="Z16" s="49">
        <v>0.042995169082125605</v>
      </c>
      <c r="AA16" s="49">
        <v>0.021739130434782608</v>
      </c>
      <c r="AB16" s="71">
        <v>16</v>
      </c>
      <c r="AC16" s="71"/>
      <c r="AD16" s="72"/>
      <c r="AE16" s="78" t="s">
        <v>639</v>
      </c>
      <c r="AF16" s="78">
        <v>1535</v>
      </c>
      <c r="AG16" s="78">
        <v>1486</v>
      </c>
      <c r="AH16" s="78">
        <v>6865</v>
      </c>
      <c r="AI16" s="78">
        <v>6345</v>
      </c>
      <c r="AJ16" s="78"/>
      <c r="AK16" s="78" t="s">
        <v>749</v>
      </c>
      <c r="AL16" s="78" t="s">
        <v>852</v>
      </c>
      <c r="AM16" s="78"/>
      <c r="AN16" s="78"/>
      <c r="AO16" s="80">
        <v>43500.11200231482</v>
      </c>
      <c r="AP16" s="83" t="s">
        <v>968</v>
      </c>
      <c r="AQ16" s="78" t="b">
        <v>1</v>
      </c>
      <c r="AR16" s="78" t="b">
        <v>0</v>
      </c>
      <c r="AS16" s="78" t="b">
        <v>0</v>
      </c>
      <c r="AT16" s="78"/>
      <c r="AU16" s="78">
        <v>1</v>
      </c>
      <c r="AV16" s="78"/>
      <c r="AW16" s="78" t="b">
        <v>0</v>
      </c>
      <c r="AX16" s="78" t="s">
        <v>1149</v>
      </c>
      <c r="AY16" s="83" t="s">
        <v>1163</v>
      </c>
      <c r="AZ16" s="78" t="s">
        <v>66</v>
      </c>
      <c r="BA16" s="78" t="str">
        <f>REPLACE(INDEX(GroupVertices[Group],MATCH(Vertices[[#This Row],[Vertex]],GroupVertices[Vertex],0)),1,1,"")</f>
        <v>1</v>
      </c>
      <c r="BB16" s="48"/>
      <c r="BC16" s="48"/>
      <c r="BD16" s="48"/>
      <c r="BE16" s="48"/>
      <c r="BF16" s="48" t="s">
        <v>380</v>
      </c>
      <c r="BG16" s="48" t="s">
        <v>380</v>
      </c>
      <c r="BH16" s="119" t="s">
        <v>1570</v>
      </c>
      <c r="BI16" s="119" t="s">
        <v>1570</v>
      </c>
      <c r="BJ16" s="119" t="s">
        <v>1628</v>
      </c>
      <c r="BK16" s="119" t="s">
        <v>1628</v>
      </c>
      <c r="BL16" s="119">
        <v>2</v>
      </c>
      <c r="BM16" s="123">
        <v>2.816901408450704</v>
      </c>
      <c r="BN16" s="119">
        <v>0</v>
      </c>
      <c r="BO16" s="123">
        <v>0</v>
      </c>
      <c r="BP16" s="119">
        <v>0</v>
      </c>
      <c r="BQ16" s="123">
        <v>0</v>
      </c>
      <c r="BR16" s="119">
        <v>69</v>
      </c>
      <c r="BS16" s="123">
        <v>97.1830985915493</v>
      </c>
      <c r="BT16" s="119">
        <v>71</v>
      </c>
      <c r="BU16" s="2"/>
      <c r="BV16" s="3"/>
      <c r="BW16" s="3"/>
      <c r="BX16" s="3"/>
      <c r="BY16" s="3"/>
    </row>
    <row r="17" spans="1:77" ht="41.45" customHeight="1">
      <c r="A17" s="64" t="s">
        <v>255</v>
      </c>
      <c r="C17" s="65"/>
      <c r="D17" s="65" t="s">
        <v>64</v>
      </c>
      <c r="E17" s="66">
        <v>183.94447853609546</v>
      </c>
      <c r="F17" s="68">
        <v>99.91531065568967</v>
      </c>
      <c r="G17" s="102" t="s">
        <v>1076</v>
      </c>
      <c r="H17" s="65"/>
      <c r="I17" s="69" t="s">
        <v>255</v>
      </c>
      <c r="J17" s="70"/>
      <c r="K17" s="70"/>
      <c r="L17" s="69" t="s">
        <v>1276</v>
      </c>
      <c r="M17" s="73">
        <v>29.224135480490602</v>
      </c>
      <c r="N17" s="74">
        <v>358.0439147949219</v>
      </c>
      <c r="O17" s="74">
        <v>3183.029052734375</v>
      </c>
      <c r="P17" s="75"/>
      <c r="Q17" s="76"/>
      <c r="R17" s="76"/>
      <c r="S17" s="88"/>
      <c r="T17" s="48">
        <v>3</v>
      </c>
      <c r="U17" s="48">
        <v>0</v>
      </c>
      <c r="V17" s="49">
        <v>0</v>
      </c>
      <c r="W17" s="49">
        <v>0.01</v>
      </c>
      <c r="X17" s="49">
        <v>0.017657</v>
      </c>
      <c r="Y17" s="49">
        <v>0.567633</v>
      </c>
      <c r="Z17" s="49">
        <v>0.6666666666666666</v>
      </c>
      <c r="AA17" s="49">
        <v>0</v>
      </c>
      <c r="AB17" s="71">
        <v>17</v>
      </c>
      <c r="AC17" s="71"/>
      <c r="AD17" s="72"/>
      <c r="AE17" s="78" t="s">
        <v>640</v>
      </c>
      <c r="AF17" s="78">
        <v>7495</v>
      </c>
      <c r="AG17" s="78">
        <v>16088</v>
      </c>
      <c r="AH17" s="78">
        <v>43606</v>
      </c>
      <c r="AI17" s="78">
        <v>81</v>
      </c>
      <c r="AJ17" s="78"/>
      <c r="AK17" s="78" t="s">
        <v>750</v>
      </c>
      <c r="AL17" s="78" t="s">
        <v>853</v>
      </c>
      <c r="AM17" s="83" t="s">
        <v>921</v>
      </c>
      <c r="AN17" s="78"/>
      <c r="AO17" s="80">
        <v>41242.64425925926</v>
      </c>
      <c r="AP17" s="83" t="s">
        <v>969</v>
      </c>
      <c r="AQ17" s="78" t="b">
        <v>1</v>
      </c>
      <c r="AR17" s="78" t="b">
        <v>0</v>
      </c>
      <c r="AS17" s="78" t="b">
        <v>0</v>
      </c>
      <c r="AT17" s="78"/>
      <c r="AU17" s="78">
        <v>153</v>
      </c>
      <c r="AV17" s="83" t="s">
        <v>1058</v>
      </c>
      <c r="AW17" s="78" t="b">
        <v>0</v>
      </c>
      <c r="AX17" s="78" t="s">
        <v>1149</v>
      </c>
      <c r="AY17" s="83" t="s">
        <v>1164</v>
      </c>
      <c r="AZ17" s="78" t="s">
        <v>65</v>
      </c>
      <c r="BA17" s="78" t="str">
        <f>REPLACE(INDEX(GroupVertices[Group],MATCH(Vertices[[#This Row],[Vertex]],GroupVertices[Vertex],0)),1,1,"")</f>
        <v>1</v>
      </c>
      <c r="BB17" s="48"/>
      <c r="BC17" s="48"/>
      <c r="BD17" s="48"/>
      <c r="BE17" s="48"/>
      <c r="BF17" s="48"/>
      <c r="BG17" s="48"/>
      <c r="BH17" s="48"/>
      <c r="BI17" s="48"/>
      <c r="BJ17" s="48"/>
      <c r="BK17" s="48"/>
      <c r="BL17" s="48"/>
      <c r="BM17" s="49"/>
      <c r="BN17" s="48"/>
      <c r="BO17" s="49"/>
      <c r="BP17" s="48"/>
      <c r="BQ17" s="49"/>
      <c r="BR17" s="48"/>
      <c r="BS17" s="49"/>
      <c r="BT17" s="48"/>
      <c r="BU17" s="2"/>
      <c r="BV17" s="3"/>
      <c r="BW17" s="3"/>
      <c r="BX17" s="3"/>
      <c r="BY17" s="3"/>
    </row>
    <row r="18" spans="1:77" ht="41.45" customHeight="1">
      <c r="A18" s="64" t="s">
        <v>256</v>
      </c>
      <c r="C18" s="65"/>
      <c r="D18" s="65" t="s">
        <v>64</v>
      </c>
      <c r="E18" s="66">
        <v>169.44349946366688</v>
      </c>
      <c r="F18" s="68">
        <v>99.97127363551084</v>
      </c>
      <c r="G18" s="102" t="s">
        <v>1077</v>
      </c>
      <c r="H18" s="65"/>
      <c r="I18" s="69" t="s">
        <v>256</v>
      </c>
      <c r="J18" s="70"/>
      <c r="K18" s="70"/>
      <c r="L18" s="69" t="s">
        <v>1277</v>
      </c>
      <c r="M18" s="73">
        <v>10.573539738751691</v>
      </c>
      <c r="N18" s="74">
        <v>2502.556396484375</v>
      </c>
      <c r="O18" s="74">
        <v>8244.1162109375</v>
      </c>
      <c r="P18" s="75"/>
      <c r="Q18" s="76"/>
      <c r="R18" s="76"/>
      <c r="S18" s="88"/>
      <c r="T18" s="48">
        <v>3</v>
      </c>
      <c r="U18" s="48">
        <v>0</v>
      </c>
      <c r="V18" s="49">
        <v>0</v>
      </c>
      <c r="W18" s="49">
        <v>0.01</v>
      </c>
      <c r="X18" s="49">
        <v>0.017657</v>
      </c>
      <c r="Y18" s="49">
        <v>0.567633</v>
      </c>
      <c r="Z18" s="49">
        <v>0.6666666666666666</v>
      </c>
      <c r="AA18" s="49">
        <v>0</v>
      </c>
      <c r="AB18" s="71">
        <v>18</v>
      </c>
      <c r="AC18" s="71"/>
      <c r="AD18" s="72"/>
      <c r="AE18" s="78" t="s">
        <v>641</v>
      </c>
      <c r="AF18" s="78">
        <v>5568</v>
      </c>
      <c r="AG18" s="78">
        <v>5457</v>
      </c>
      <c r="AH18" s="78">
        <v>3109</v>
      </c>
      <c r="AI18" s="78">
        <v>7389</v>
      </c>
      <c r="AJ18" s="78"/>
      <c r="AK18" s="78" t="s">
        <v>751</v>
      </c>
      <c r="AL18" s="78" t="s">
        <v>854</v>
      </c>
      <c r="AM18" s="83" t="s">
        <v>922</v>
      </c>
      <c r="AN18" s="78"/>
      <c r="AO18" s="80">
        <v>43509.48701388889</v>
      </c>
      <c r="AP18" s="83" t="s">
        <v>970</v>
      </c>
      <c r="AQ18" s="78" t="b">
        <v>1</v>
      </c>
      <c r="AR18" s="78" t="b">
        <v>0</v>
      </c>
      <c r="AS18" s="78" t="b">
        <v>1</v>
      </c>
      <c r="AT18" s="78"/>
      <c r="AU18" s="78">
        <v>8</v>
      </c>
      <c r="AV18" s="78"/>
      <c r="AW18" s="78" t="b">
        <v>0</v>
      </c>
      <c r="AX18" s="78" t="s">
        <v>1149</v>
      </c>
      <c r="AY18" s="83" t="s">
        <v>1165</v>
      </c>
      <c r="AZ18" s="78" t="s">
        <v>65</v>
      </c>
      <c r="BA18" s="78" t="str">
        <f>REPLACE(INDEX(GroupVertices[Group],MATCH(Vertices[[#This Row],[Vertex]],GroupVertices[Vertex],0)),1,1,"")</f>
        <v>1</v>
      </c>
      <c r="BB18" s="48"/>
      <c r="BC18" s="48"/>
      <c r="BD18" s="48"/>
      <c r="BE18" s="48"/>
      <c r="BF18" s="48"/>
      <c r="BG18" s="48"/>
      <c r="BH18" s="48"/>
      <c r="BI18" s="48"/>
      <c r="BJ18" s="48"/>
      <c r="BK18" s="48"/>
      <c r="BL18" s="48"/>
      <c r="BM18" s="49"/>
      <c r="BN18" s="48"/>
      <c r="BO18" s="49"/>
      <c r="BP18" s="48"/>
      <c r="BQ18" s="49"/>
      <c r="BR18" s="48"/>
      <c r="BS18" s="49"/>
      <c r="BT18" s="48"/>
      <c r="BU18" s="2"/>
      <c r="BV18" s="3"/>
      <c r="BW18" s="3"/>
      <c r="BX18" s="3"/>
      <c r="BY18" s="3"/>
    </row>
    <row r="19" spans="1:77" ht="41.45" customHeight="1">
      <c r="A19" s="64" t="s">
        <v>257</v>
      </c>
      <c r="C19" s="65"/>
      <c r="D19" s="65" t="s">
        <v>64</v>
      </c>
      <c r="E19" s="66">
        <v>170.1759823685577</v>
      </c>
      <c r="F19" s="68">
        <v>99.96844679700422</v>
      </c>
      <c r="G19" s="102" t="s">
        <v>1078</v>
      </c>
      <c r="H19" s="65"/>
      <c r="I19" s="69" t="s">
        <v>257</v>
      </c>
      <c r="J19" s="70"/>
      <c r="K19" s="70"/>
      <c r="L19" s="69" t="s">
        <v>1278</v>
      </c>
      <c r="M19" s="73">
        <v>11.515630785060956</v>
      </c>
      <c r="N19" s="74">
        <v>1380.5863037109375</v>
      </c>
      <c r="O19" s="74">
        <v>8069.5341796875</v>
      </c>
      <c r="P19" s="75"/>
      <c r="Q19" s="76"/>
      <c r="R19" s="76"/>
      <c r="S19" s="88"/>
      <c r="T19" s="48">
        <v>3</v>
      </c>
      <c r="U19" s="48">
        <v>0</v>
      </c>
      <c r="V19" s="49">
        <v>0</v>
      </c>
      <c r="W19" s="49">
        <v>0.01</v>
      </c>
      <c r="X19" s="49">
        <v>0.017657</v>
      </c>
      <c r="Y19" s="49">
        <v>0.567633</v>
      </c>
      <c r="Z19" s="49">
        <v>0.6666666666666666</v>
      </c>
      <c r="AA19" s="49">
        <v>0</v>
      </c>
      <c r="AB19" s="71">
        <v>19</v>
      </c>
      <c r="AC19" s="71"/>
      <c r="AD19" s="72"/>
      <c r="AE19" s="78" t="s">
        <v>642</v>
      </c>
      <c r="AF19" s="78">
        <v>6401</v>
      </c>
      <c r="AG19" s="78">
        <v>5994</v>
      </c>
      <c r="AH19" s="78">
        <v>46964</v>
      </c>
      <c r="AI19" s="78">
        <v>34801</v>
      </c>
      <c r="AJ19" s="78"/>
      <c r="AK19" s="78" t="s">
        <v>752</v>
      </c>
      <c r="AL19" s="78" t="s">
        <v>855</v>
      </c>
      <c r="AM19" s="78"/>
      <c r="AN19" s="78"/>
      <c r="AO19" s="80">
        <v>40935.787777777776</v>
      </c>
      <c r="AP19" s="83" t="s">
        <v>971</v>
      </c>
      <c r="AQ19" s="78" t="b">
        <v>0</v>
      </c>
      <c r="AR19" s="78" t="b">
        <v>0</v>
      </c>
      <c r="AS19" s="78" t="b">
        <v>0</v>
      </c>
      <c r="AT19" s="78"/>
      <c r="AU19" s="78">
        <v>13</v>
      </c>
      <c r="AV19" s="83" t="s">
        <v>1061</v>
      </c>
      <c r="AW19" s="78" t="b">
        <v>0</v>
      </c>
      <c r="AX19" s="78" t="s">
        <v>1149</v>
      </c>
      <c r="AY19" s="83" t="s">
        <v>1166</v>
      </c>
      <c r="AZ19" s="78" t="s">
        <v>65</v>
      </c>
      <c r="BA19" s="78" t="str">
        <f>REPLACE(INDEX(GroupVertices[Group],MATCH(Vertices[[#This Row],[Vertex]],GroupVertices[Vertex],0)),1,1,"")</f>
        <v>1</v>
      </c>
      <c r="BB19" s="48"/>
      <c r="BC19" s="48"/>
      <c r="BD19" s="48"/>
      <c r="BE19" s="48"/>
      <c r="BF19" s="48"/>
      <c r="BG19" s="48"/>
      <c r="BH19" s="48"/>
      <c r="BI19" s="48"/>
      <c r="BJ19" s="48"/>
      <c r="BK19" s="48"/>
      <c r="BL19" s="48"/>
      <c r="BM19" s="49"/>
      <c r="BN19" s="48"/>
      <c r="BO19" s="49"/>
      <c r="BP19" s="48"/>
      <c r="BQ19" s="49"/>
      <c r="BR19" s="48"/>
      <c r="BS19" s="49"/>
      <c r="BT19" s="48"/>
      <c r="BU19" s="2"/>
      <c r="BV19" s="3"/>
      <c r="BW19" s="3"/>
      <c r="BX19" s="3"/>
      <c r="BY19" s="3"/>
    </row>
    <row r="20" spans="1:77" ht="41.45" customHeight="1">
      <c r="A20" s="64" t="s">
        <v>258</v>
      </c>
      <c r="C20" s="65"/>
      <c r="D20" s="65" t="s">
        <v>64</v>
      </c>
      <c r="E20" s="66">
        <v>187.68464264263287</v>
      </c>
      <c r="F20" s="68">
        <v>99.90087640767257</v>
      </c>
      <c r="G20" s="102" t="s">
        <v>1079</v>
      </c>
      <c r="H20" s="65"/>
      <c r="I20" s="69" t="s">
        <v>258</v>
      </c>
      <c r="J20" s="70"/>
      <c r="K20" s="70"/>
      <c r="L20" s="69" t="s">
        <v>1279</v>
      </c>
      <c r="M20" s="73">
        <v>34.034589202985956</v>
      </c>
      <c r="N20" s="74">
        <v>652.5789184570312</v>
      </c>
      <c r="O20" s="74">
        <v>5253.81689453125</v>
      </c>
      <c r="P20" s="75"/>
      <c r="Q20" s="76"/>
      <c r="R20" s="76"/>
      <c r="S20" s="88"/>
      <c r="T20" s="48">
        <v>3</v>
      </c>
      <c r="U20" s="48">
        <v>0</v>
      </c>
      <c r="V20" s="49">
        <v>0</v>
      </c>
      <c r="W20" s="49">
        <v>0.01</v>
      </c>
      <c r="X20" s="49">
        <v>0.017657</v>
      </c>
      <c r="Y20" s="49">
        <v>0.567633</v>
      </c>
      <c r="Z20" s="49">
        <v>0.6666666666666666</v>
      </c>
      <c r="AA20" s="49">
        <v>0</v>
      </c>
      <c r="AB20" s="71">
        <v>20</v>
      </c>
      <c r="AC20" s="71"/>
      <c r="AD20" s="72"/>
      <c r="AE20" s="78" t="s">
        <v>643</v>
      </c>
      <c r="AF20" s="78">
        <v>18597</v>
      </c>
      <c r="AG20" s="78">
        <v>18830</v>
      </c>
      <c r="AH20" s="78">
        <v>144912</v>
      </c>
      <c r="AI20" s="78">
        <v>192832</v>
      </c>
      <c r="AJ20" s="78"/>
      <c r="AK20" s="78" t="s">
        <v>753</v>
      </c>
      <c r="AL20" s="78" t="s">
        <v>856</v>
      </c>
      <c r="AM20" s="78"/>
      <c r="AN20" s="78"/>
      <c r="AO20" s="80">
        <v>42078.13952546296</v>
      </c>
      <c r="AP20" s="83" t="s">
        <v>972</v>
      </c>
      <c r="AQ20" s="78" t="b">
        <v>0</v>
      </c>
      <c r="AR20" s="78" t="b">
        <v>0</v>
      </c>
      <c r="AS20" s="78" t="b">
        <v>0</v>
      </c>
      <c r="AT20" s="78"/>
      <c r="AU20" s="78">
        <v>47</v>
      </c>
      <c r="AV20" s="83" t="s">
        <v>1058</v>
      </c>
      <c r="AW20" s="78" t="b">
        <v>0</v>
      </c>
      <c r="AX20" s="78" t="s">
        <v>1149</v>
      </c>
      <c r="AY20" s="83" t="s">
        <v>1167</v>
      </c>
      <c r="AZ20" s="78" t="s">
        <v>65</v>
      </c>
      <c r="BA20" s="78" t="str">
        <f>REPLACE(INDEX(GroupVertices[Group],MATCH(Vertices[[#This Row],[Vertex]],GroupVertices[Vertex],0)),1,1,"")</f>
        <v>1</v>
      </c>
      <c r="BB20" s="48"/>
      <c r="BC20" s="48"/>
      <c r="BD20" s="48"/>
      <c r="BE20" s="48"/>
      <c r="BF20" s="48"/>
      <c r="BG20" s="48"/>
      <c r="BH20" s="48"/>
      <c r="BI20" s="48"/>
      <c r="BJ20" s="48"/>
      <c r="BK20" s="48"/>
      <c r="BL20" s="48"/>
      <c r="BM20" s="49"/>
      <c r="BN20" s="48"/>
      <c r="BO20" s="49"/>
      <c r="BP20" s="48"/>
      <c r="BQ20" s="49"/>
      <c r="BR20" s="48"/>
      <c r="BS20" s="49"/>
      <c r="BT20" s="48"/>
      <c r="BU20" s="2"/>
      <c r="BV20" s="3"/>
      <c r="BW20" s="3"/>
      <c r="BX20" s="3"/>
      <c r="BY20" s="3"/>
    </row>
    <row r="21" spans="1:77" ht="41.45" customHeight="1">
      <c r="A21" s="64" t="s">
        <v>259</v>
      </c>
      <c r="C21" s="65"/>
      <c r="D21" s="65" t="s">
        <v>64</v>
      </c>
      <c r="E21" s="66">
        <v>191.0087782836364</v>
      </c>
      <c r="F21" s="68">
        <v>99.88804771970115</v>
      </c>
      <c r="G21" s="102" t="s">
        <v>1080</v>
      </c>
      <c r="H21" s="65"/>
      <c r="I21" s="69" t="s">
        <v>259</v>
      </c>
      <c r="J21" s="70"/>
      <c r="K21" s="70"/>
      <c r="L21" s="69" t="s">
        <v>1280</v>
      </c>
      <c r="M21" s="73">
        <v>38.309963280929495</v>
      </c>
      <c r="N21" s="74">
        <v>1946.1690673828125</v>
      </c>
      <c r="O21" s="74">
        <v>1749.0589599609375</v>
      </c>
      <c r="P21" s="75"/>
      <c r="Q21" s="76"/>
      <c r="R21" s="76"/>
      <c r="S21" s="88"/>
      <c r="T21" s="48">
        <v>3</v>
      </c>
      <c r="U21" s="48">
        <v>0</v>
      </c>
      <c r="V21" s="49">
        <v>0</v>
      </c>
      <c r="W21" s="49">
        <v>0.01</v>
      </c>
      <c r="X21" s="49">
        <v>0.017657</v>
      </c>
      <c r="Y21" s="49">
        <v>0.567633</v>
      </c>
      <c r="Z21" s="49">
        <v>0.6666666666666666</v>
      </c>
      <c r="AA21" s="49">
        <v>0</v>
      </c>
      <c r="AB21" s="71">
        <v>21</v>
      </c>
      <c r="AC21" s="71"/>
      <c r="AD21" s="72"/>
      <c r="AE21" s="78" t="s">
        <v>644</v>
      </c>
      <c r="AF21" s="78">
        <v>21105</v>
      </c>
      <c r="AG21" s="78">
        <v>21267</v>
      </c>
      <c r="AH21" s="78">
        <v>265983</v>
      </c>
      <c r="AI21" s="78">
        <v>251193</v>
      </c>
      <c r="AJ21" s="78"/>
      <c r="AK21" s="78" t="s">
        <v>754</v>
      </c>
      <c r="AL21" s="78" t="s">
        <v>857</v>
      </c>
      <c r="AM21" s="78"/>
      <c r="AN21" s="78"/>
      <c r="AO21" s="80">
        <v>40932.71184027778</v>
      </c>
      <c r="AP21" s="83" t="s">
        <v>973</v>
      </c>
      <c r="AQ21" s="78" t="b">
        <v>0</v>
      </c>
      <c r="AR21" s="78" t="b">
        <v>0</v>
      </c>
      <c r="AS21" s="78" t="b">
        <v>1</v>
      </c>
      <c r="AT21" s="78"/>
      <c r="AU21" s="78">
        <v>207</v>
      </c>
      <c r="AV21" s="83" t="s">
        <v>1058</v>
      </c>
      <c r="AW21" s="78" t="b">
        <v>0</v>
      </c>
      <c r="AX21" s="78" t="s">
        <v>1149</v>
      </c>
      <c r="AY21" s="83" t="s">
        <v>1168</v>
      </c>
      <c r="AZ21" s="78" t="s">
        <v>65</v>
      </c>
      <c r="BA21" s="78" t="str">
        <f>REPLACE(INDEX(GroupVertices[Group],MATCH(Vertices[[#This Row],[Vertex]],GroupVertices[Vertex],0)),1,1,"")</f>
        <v>1</v>
      </c>
      <c r="BB21" s="48"/>
      <c r="BC21" s="48"/>
      <c r="BD21" s="48"/>
      <c r="BE21" s="48"/>
      <c r="BF21" s="48"/>
      <c r="BG21" s="48"/>
      <c r="BH21" s="48"/>
      <c r="BI21" s="48"/>
      <c r="BJ21" s="48"/>
      <c r="BK21" s="48"/>
      <c r="BL21" s="48"/>
      <c r="BM21" s="49"/>
      <c r="BN21" s="48"/>
      <c r="BO21" s="49"/>
      <c r="BP21" s="48"/>
      <c r="BQ21" s="49"/>
      <c r="BR21" s="48"/>
      <c r="BS21" s="49"/>
      <c r="BT21" s="48"/>
      <c r="BU21" s="2"/>
      <c r="BV21" s="3"/>
      <c r="BW21" s="3"/>
      <c r="BX21" s="3"/>
      <c r="BY21" s="3"/>
    </row>
    <row r="22" spans="1:77" ht="41.45" customHeight="1">
      <c r="A22" s="64" t="s">
        <v>260</v>
      </c>
      <c r="C22" s="65"/>
      <c r="D22" s="65" t="s">
        <v>64</v>
      </c>
      <c r="E22" s="66">
        <v>259.9140043980943</v>
      </c>
      <c r="F22" s="68">
        <v>99.62212486308871</v>
      </c>
      <c r="G22" s="102" t="s">
        <v>1081</v>
      </c>
      <c r="H22" s="65"/>
      <c r="I22" s="69" t="s">
        <v>260</v>
      </c>
      <c r="J22" s="70"/>
      <c r="K22" s="70"/>
      <c r="L22" s="69" t="s">
        <v>1281</v>
      </c>
      <c r="M22" s="73">
        <v>126.93318729463307</v>
      </c>
      <c r="N22" s="74">
        <v>307.9815979003906</v>
      </c>
      <c r="O22" s="74">
        <v>6602.00634765625</v>
      </c>
      <c r="P22" s="75"/>
      <c r="Q22" s="76"/>
      <c r="R22" s="76"/>
      <c r="S22" s="88"/>
      <c r="T22" s="48">
        <v>3</v>
      </c>
      <c r="U22" s="48">
        <v>0</v>
      </c>
      <c r="V22" s="49">
        <v>0</v>
      </c>
      <c r="W22" s="49">
        <v>0.01</v>
      </c>
      <c r="X22" s="49">
        <v>0.017657</v>
      </c>
      <c r="Y22" s="49">
        <v>0.567633</v>
      </c>
      <c r="Z22" s="49">
        <v>0.6666666666666666</v>
      </c>
      <c r="AA22" s="49">
        <v>0</v>
      </c>
      <c r="AB22" s="71">
        <v>22</v>
      </c>
      <c r="AC22" s="71"/>
      <c r="AD22" s="72"/>
      <c r="AE22" s="78" t="s">
        <v>645</v>
      </c>
      <c r="AF22" s="78">
        <v>73905</v>
      </c>
      <c r="AG22" s="78">
        <v>71783</v>
      </c>
      <c r="AH22" s="78">
        <v>72740</v>
      </c>
      <c r="AI22" s="78">
        <v>26880</v>
      </c>
      <c r="AJ22" s="78"/>
      <c r="AK22" s="78" t="s">
        <v>755</v>
      </c>
      <c r="AL22" s="78" t="s">
        <v>858</v>
      </c>
      <c r="AM22" s="78"/>
      <c r="AN22" s="78"/>
      <c r="AO22" s="80">
        <v>40709.734872685185</v>
      </c>
      <c r="AP22" s="83" t="s">
        <v>974</v>
      </c>
      <c r="AQ22" s="78" t="b">
        <v>0</v>
      </c>
      <c r="AR22" s="78" t="b">
        <v>0</v>
      </c>
      <c r="AS22" s="78" t="b">
        <v>1</v>
      </c>
      <c r="AT22" s="78"/>
      <c r="AU22" s="78">
        <v>70</v>
      </c>
      <c r="AV22" s="83" t="s">
        <v>1062</v>
      </c>
      <c r="AW22" s="78" t="b">
        <v>0</v>
      </c>
      <c r="AX22" s="78" t="s">
        <v>1149</v>
      </c>
      <c r="AY22" s="83" t="s">
        <v>1169</v>
      </c>
      <c r="AZ22" s="78" t="s">
        <v>65</v>
      </c>
      <c r="BA22" s="78" t="str">
        <f>REPLACE(INDEX(GroupVertices[Group],MATCH(Vertices[[#This Row],[Vertex]],GroupVertices[Vertex],0)),1,1,"")</f>
        <v>1</v>
      </c>
      <c r="BB22" s="48"/>
      <c r="BC22" s="48"/>
      <c r="BD22" s="48"/>
      <c r="BE22" s="48"/>
      <c r="BF22" s="48"/>
      <c r="BG22" s="48"/>
      <c r="BH22" s="48"/>
      <c r="BI22" s="48"/>
      <c r="BJ22" s="48"/>
      <c r="BK22" s="48"/>
      <c r="BL22" s="48"/>
      <c r="BM22" s="49"/>
      <c r="BN22" s="48"/>
      <c r="BO22" s="49"/>
      <c r="BP22" s="48"/>
      <c r="BQ22" s="49"/>
      <c r="BR22" s="48"/>
      <c r="BS22" s="49"/>
      <c r="BT22" s="48"/>
      <c r="BU22" s="2"/>
      <c r="BV22" s="3"/>
      <c r="BW22" s="3"/>
      <c r="BX22" s="3"/>
      <c r="BY22" s="3"/>
    </row>
    <row r="23" spans="1:77" ht="41.45" customHeight="1">
      <c r="A23" s="64" t="s">
        <v>261</v>
      </c>
      <c r="C23" s="65"/>
      <c r="D23" s="65" t="s">
        <v>64</v>
      </c>
      <c r="E23" s="66">
        <v>165.4018852230869</v>
      </c>
      <c r="F23" s="68">
        <v>99.98687125654463</v>
      </c>
      <c r="G23" s="102" t="s">
        <v>1082</v>
      </c>
      <c r="H23" s="65"/>
      <c r="I23" s="69" t="s">
        <v>261</v>
      </c>
      <c r="J23" s="70"/>
      <c r="K23" s="70"/>
      <c r="L23" s="69" t="s">
        <v>1282</v>
      </c>
      <c r="M23" s="73">
        <v>5.375372568892564</v>
      </c>
      <c r="N23" s="74">
        <v>2820.970458984375</v>
      </c>
      <c r="O23" s="74">
        <v>885.4317626953125</v>
      </c>
      <c r="P23" s="75"/>
      <c r="Q23" s="76"/>
      <c r="R23" s="76"/>
      <c r="S23" s="88"/>
      <c r="T23" s="48">
        <v>3</v>
      </c>
      <c r="U23" s="48">
        <v>0</v>
      </c>
      <c r="V23" s="49">
        <v>0</v>
      </c>
      <c r="W23" s="49">
        <v>0.01</v>
      </c>
      <c r="X23" s="49">
        <v>0.017657</v>
      </c>
      <c r="Y23" s="49">
        <v>0.567633</v>
      </c>
      <c r="Z23" s="49">
        <v>0.6666666666666666</v>
      </c>
      <c r="AA23" s="49">
        <v>0</v>
      </c>
      <c r="AB23" s="71">
        <v>23</v>
      </c>
      <c r="AC23" s="71"/>
      <c r="AD23" s="72"/>
      <c r="AE23" s="78" t="s">
        <v>646</v>
      </c>
      <c r="AF23" s="78">
        <v>2542</v>
      </c>
      <c r="AG23" s="78">
        <v>2494</v>
      </c>
      <c r="AH23" s="78">
        <v>16056</v>
      </c>
      <c r="AI23" s="78">
        <v>16012</v>
      </c>
      <c r="AJ23" s="78"/>
      <c r="AK23" s="78" t="s">
        <v>756</v>
      </c>
      <c r="AL23" s="78" t="s">
        <v>859</v>
      </c>
      <c r="AM23" s="78"/>
      <c r="AN23" s="78"/>
      <c r="AO23" s="80">
        <v>43077.722280092596</v>
      </c>
      <c r="AP23" s="83" t="s">
        <v>975</v>
      </c>
      <c r="AQ23" s="78" t="b">
        <v>1</v>
      </c>
      <c r="AR23" s="78" t="b">
        <v>0</v>
      </c>
      <c r="AS23" s="78" t="b">
        <v>0</v>
      </c>
      <c r="AT23" s="78"/>
      <c r="AU23" s="78">
        <v>4</v>
      </c>
      <c r="AV23" s="78"/>
      <c r="AW23" s="78" t="b">
        <v>0</v>
      </c>
      <c r="AX23" s="78" t="s">
        <v>1149</v>
      </c>
      <c r="AY23" s="83" t="s">
        <v>1170</v>
      </c>
      <c r="AZ23" s="78" t="s">
        <v>65</v>
      </c>
      <c r="BA23" s="78" t="str">
        <f>REPLACE(INDEX(GroupVertices[Group],MATCH(Vertices[[#This Row],[Vertex]],GroupVertices[Vertex],0)),1,1,"")</f>
        <v>1</v>
      </c>
      <c r="BB23" s="48"/>
      <c r="BC23" s="48"/>
      <c r="BD23" s="48"/>
      <c r="BE23" s="48"/>
      <c r="BF23" s="48"/>
      <c r="BG23" s="48"/>
      <c r="BH23" s="48"/>
      <c r="BI23" s="48"/>
      <c r="BJ23" s="48"/>
      <c r="BK23" s="48"/>
      <c r="BL23" s="48"/>
      <c r="BM23" s="49"/>
      <c r="BN23" s="48"/>
      <c r="BO23" s="49"/>
      <c r="BP23" s="48"/>
      <c r="BQ23" s="49"/>
      <c r="BR23" s="48"/>
      <c r="BS23" s="49"/>
      <c r="BT23" s="48"/>
      <c r="BU23" s="2"/>
      <c r="BV23" s="3"/>
      <c r="BW23" s="3"/>
      <c r="BX23" s="3"/>
      <c r="BY23" s="3"/>
    </row>
    <row r="24" spans="1:77" ht="41.45" customHeight="1">
      <c r="A24" s="64" t="s">
        <v>262</v>
      </c>
      <c r="C24" s="65"/>
      <c r="D24" s="65" t="s">
        <v>64</v>
      </c>
      <c r="E24" s="66">
        <v>1000</v>
      </c>
      <c r="F24" s="68">
        <v>91.34538912984962</v>
      </c>
      <c r="G24" s="102" t="s">
        <v>1083</v>
      </c>
      <c r="H24" s="65"/>
      <c r="I24" s="69" t="s">
        <v>262</v>
      </c>
      <c r="J24" s="70"/>
      <c r="K24" s="70"/>
      <c r="L24" s="69" t="s">
        <v>1283</v>
      </c>
      <c r="M24" s="73">
        <v>2885.293315992115</v>
      </c>
      <c r="N24" s="74">
        <v>7783.4970703125</v>
      </c>
      <c r="O24" s="74">
        <v>7863.91943359375</v>
      </c>
      <c r="P24" s="75"/>
      <c r="Q24" s="76"/>
      <c r="R24" s="76"/>
      <c r="S24" s="88"/>
      <c r="T24" s="48">
        <v>4</v>
      </c>
      <c r="U24" s="48">
        <v>0</v>
      </c>
      <c r="V24" s="49">
        <v>276</v>
      </c>
      <c r="W24" s="49">
        <v>0.010638</v>
      </c>
      <c r="X24" s="49">
        <v>0.017772</v>
      </c>
      <c r="Y24" s="49">
        <v>0.89271</v>
      </c>
      <c r="Z24" s="49">
        <v>0.3333333333333333</v>
      </c>
      <c r="AA24" s="49">
        <v>0</v>
      </c>
      <c r="AB24" s="71">
        <v>24</v>
      </c>
      <c r="AC24" s="71"/>
      <c r="AD24" s="72"/>
      <c r="AE24" s="78" t="s">
        <v>647</v>
      </c>
      <c r="AF24" s="78">
        <v>788</v>
      </c>
      <c r="AG24" s="78">
        <v>1644072</v>
      </c>
      <c r="AH24" s="78">
        <v>5401</v>
      </c>
      <c r="AI24" s="78">
        <v>150</v>
      </c>
      <c r="AJ24" s="78"/>
      <c r="AK24" s="78" t="s">
        <v>757</v>
      </c>
      <c r="AL24" s="78" t="s">
        <v>860</v>
      </c>
      <c r="AM24" s="83" t="s">
        <v>923</v>
      </c>
      <c r="AN24" s="78"/>
      <c r="AO24" s="80">
        <v>39910.74623842593</v>
      </c>
      <c r="AP24" s="83" t="s">
        <v>976</v>
      </c>
      <c r="AQ24" s="78" t="b">
        <v>0</v>
      </c>
      <c r="AR24" s="78" t="b">
        <v>0</v>
      </c>
      <c r="AS24" s="78" t="b">
        <v>1</v>
      </c>
      <c r="AT24" s="78"/>
      <c r="AU24" s="78">
        <v>8282</v>
      </c>
      <c r="AV24" s="83" t="s">
        <v>1058</v>
      </c>
      <c r="AW24" s="78" t="b">
        <v>1</v>
      </c>
      <c r="AX24" s="78" t="s">
        <v>1149</v>
      </c>
      <c r="AY24" s="83" t="s">
        <v>1171</v>
      </c>
      <c r="AZ24" s="78" t="s">
        <v>65</v>
      </c>
      <c r="BA24" s="78" t="str">
        <f>REPLACE(INDEX(GroupVertices[Group],MATCH(Vertices[[#This Row],[Vertex]],GroupVertices[Vertex],0)),1,1,"")</f>
        <v>8</v>
      </c>
      <c r="BB24" s="48"/>
      <c r="BC24" s="48"/>
      <c r="BD24" s="48"/>
      <c r="BE24" s="48"/>
      <c r="BF24" s="48"/>
      <c r="BG24" s="48"/>
      <c r="BH24" s="48"/>
      <c r="BI24" s="48"/>
      <c r="BJ24" s="48"/>
      <c r="BK24" s="48"/>
      <c r="BL24" s="48"/>
      <c r="BM24" s="49"/>
      <c r="BN24" s="48"/>
      <c r="BO24" s="49"/>
      <c r="BP24" s="48"/>
      <c r="BQ24" s="49"/>
      <c r="BR24" s="48"/>
      <c r="BS24" s="49"/>
      <c r="BT24" s="48"/>
      <c r="BU24" s="2"/>
      <c r="BV24" s="3"/>
      <c r="BW24" s="3"/>
      <c r="BX24" s="3"/>
      <c r="BY24" s="3"/>
    </row>
    <row r="25" spans="1:77" ht="41.45" customHeight="1">
      <c r="A25" s="64" t="s">
        <v>263</v>
      </c>
      <c r="C25" s="65"/>
      <c r="D25" s="65" t="s">
        <v>64</v>
      </c>
      <c r="E25" s="66">
        <v>164.18926454813732</v>
      </c>
      <c r="F25" s="68">
        <v>99.9915510692679</v>
      </c>
      <c r="G25" s="102" t="s">
        <v>1084</v>
      </c>
      <c r="H25" s="65"/>
      <c r="I25" s="69" t="s">
        <v>263</v>
      </c>
      <c r="J25" s="70"/>
      <c r="K25" s="70"/>
      <c r="L25" s="69" t="s">
        <v>1284</v>
      </c>
      <c r="M25" s="73">
        <v>3.8157469819857917</v>
      </c>
      <c r="N25" s="74">
        <v>3902.70458984375</v>
      </c>
      <c r="O25" s="74">
        <v>6389.98828125</v>
      </c>
      <c r="P25" s="75"/>
      <c r="Q25" s="76"/>
      <c r="R25" s="76"/>
      <c r="S25" s="88"/>
      <c r="T25" s="48">
        <v>3</v>
      </c>
      <c r="U25" s="48">
        <v>0</v>
      </c>
      <c r="V25" s="49">
        <v>0</v>
      </c>
      <c r="W25" s="49">
        <v>0.01</v>
      </c>
      <c r="X25" s="49">
        <v>0.017657</v>
      </c>
      <c r="Y25" s="49">
        <v>0.567633</v>
      </c>
      <c r="Z25" s="49">
        <v>0.6666666666666666</v>
      </c>
      <c r="AA25" s="49">
        <v>0</v>
      </c>
      <c r="AB25" s="71">
        <v>25</v>
      </c>
      <c r="AC25" s="71"/>
      <c r="AD25" s="72"/>
      <c r="AE25" s="78" t="s">
        <v>648</v>
      </c>
      <c r="AF25" s="78">
        <v>998</v>
      </c>
      <c r="AG25" s="78">
        <v>1605</v>
      </c>
      <c r="AH25" s="78">
        <v>11578</v>
      </c>
      <c r="AI25" s="78">
        <v>42076</v>
      </c>
      <c r="AJ25" s="78"/>
      <c r="AK25" s="78" t="s">
        <v>758</v>
      </c>
      <c r="AL25" s="78" t="s">
        <v>861</v>
      </c>
      <c r="AM25" s="83" t="s">
        <v>924</v>
      </c>
      <c r="AN25" s="78"/>
      <c r="AO25" s="80">
        <v>42521.7433912037</v>
      </c>
      <c r="AP25" s="83" t="s">
        <v>977</v>
      </c>
      <c r="AQ25" s="78" t="b">
        <v>0</v>
      </c>
      <c r="AR25" s="78" t="b">
        <v>0</v>
      </c>
      <c r="AS25" s="78" t="b">
        <v>1</v>
      </c>
      <c r="AT25" s="78"/>
      <c r="AU25" s="78">
        <v>24</v>
      </c>
      <c r="AV25" s="83" t="s">
        <v>1058</v>
      </c>
      <c r="AW25" s="78" t="b">
        <v>0</v>
      </c>
      <c r="AX25" s="78" t="s">
        <v>1149</v>
      </c>
      <c r="AY25" s="83" t="s">
        <v>1172</v>
      </c>
      <c r="AZ25" s="78" t="s">
        <v>65</v>
      </c>
      <c r="BA25" s="78" t="str">
        <f>REPLACE(INDEX(GroupVertices[Group],MATCH(Vertices[[#This Row],[Vertex]],GroupVertices[Vertex],0)),1,1,"")</f>
        <v>1</v>
      </c>
      <c r="BB25" s="48"/>
      <c r="BC25" s="48"/>
      <c r="BD25" s="48"/>
      <c r="BE25" s="48"/>
      <c r="BF25" s="48"/>
      <c r="BG25" s="48"/>
      <c r="BH25" s="48"/>
      <c r="BI25" s="48"/>
      <c r="BJ25" s="48"/>
      <c r="BK25" s="48"/>
      <c r="BL25" s="48"/>
      <c r="BM25" s="49"/>
      <c r="BN25" s="48"/>
      <c r="BO25" s="49"/>
      <c r="BP25" s="48"/>
      <c r="BQ25" s="49"/>
      <c r="BR25" s="48"/>
      <c r="BS25" s="49"/>
      <c r="BT25" s="48"/>
      <c r="BU25" s="2"/>
      <c r="BV25" s="3"/>
      <c r="BW25" s="3"/>
      <c r="BX25" s="3"/>
      <c r="BY25" s="3"/>
    </row>
    <row r="26" spans="1:77" ht="41.45" customHeight="1">
      <c r="A26" s="64" t="s">
        <v>264</v>
      </c>
      <c r="C26" s="65"/>
      <c r="D26" s="65" t="s">
        <v>64</v>
      </c>
      <c r="E26" s="66">
        <v>166.50401964981273</v>
      </c>
      <c r="F26" s="68">
        <v>99.98261783845645</v>
      </c>
      <c r="G26" s="102" t="s">
        <v>1085</v>
      </c>
      <c r="H26" s="65"/>
      <c r="I26" s="69" t="s">
        <v>264</v>
      </c>
      <c r="J26" s="70"/>
      <c r="K26" s="70"/>
      <c r="L26" s="69" t="s">
        <v>1285</v>
      </c>
      <c r="M26" s="73">
        <v>6.792895037082295</v>
      </c>
      <c r="N26" s="74">
        <v>2208.4453125</v>
      </c>
      <c r="O26" s="74">
        <v>9646.09375</v>
      </c>
      <c r="P26" s="75"/>
      <c r="Q26" s="76"/>
      <c r="R26" s="76"/>
      <c r="S26" s="88"/>
      <c r="T26" s="48">
        <v>3</v>
      </c>
      <c r="U26" s="48">
        <v>0</v>
      </c>
      <c r="V26" s="49">
        <v>0</v>
      </c>
      <c r="W26" s="49">
        <v>0.01</v>
      </c>
      <c r="X26" s="49">
        <v>0.017657</v>
      </c>
      <c r="Y26" s="49">
        <v>0.567633</v>
      </c>
      <c r="Z26" s="49">
        <v>0.6666666666666666</v>
      </c>
      <c r="AA26" s="49">
        <v>0</v>
      </c>
      <c r="AB26" s="71">
        <v>26</v>
      </c>
      <c r="AC26" s="71"/>
      <c r="AD26" s="72"/>
      <c r="AE26" s="78" t="s">
        <v>649</v>
      </c>
      <c r="AF26" s="78">
        <v>280</v>
      </c>
      <c r="AG26" s="78">
        <v>3302</v>
      </c>
      <c r="AH26" s="78">
        <v>107822</v>
      </c>
      <c r="AI26" s="78">
        <v>95655</v>
      </c>
      <c r="AJ26" s="78"/>
      <c r="AK26" s="78" t="s">
        <v>759</v>
      </c>
      <c r="AL26" s="78" t="s">
        <v>862</v>
      </c>
      <c r="AM26" s="83" t="s">
        <v>925</v>
      </c>
      <c r="AN26" s="78"/>
      <c r="AO26" s="80">
        <v>40000.02159722222</v>
      </c>
      <c r="AP26" s="83" t="s">
        <v>978</v>
      </c>
      <c r="AQ26" s="78" t="b">
        <v>1</v>
      </c>
      <c r="AR26" s="78" t="b">
        <v>0</v>
      </c>
      <c r="AS26" s="78" t="b">
        <v>0</v>
      </c>
      <c r="AT26" s="78"/>
      <c r="AU26" s="78">
        <v>14</v>
      </c>
      <c r="AV26" s="83" t="s">
        <v>1058</v>
      </c>
      <c r="AW26" s="78" t="b">
        <v>0</v>
      </c>
      <c r="AX26" s="78" t="s">
        <v>1149</v>
      </c>
      <c r="AY26" s="83" t="s">
        <v>1173</v>
      </c>
      <c r="AZ26" s="78" t="s">
        <v>65</v>
      </c>
      <c r="BA26" s="78" t="str">
        <f>REPLACE(INDEX(GroupVertices[Group],MATCH(Vertices[[#This Row],[Vertex]],GroupVertices[Vertex],0)),1,1,"")</f>
        <v>1</v>
      </c>
      <c r="BB26" s="48"/>
      <c r="BC26" s="48"/>
      <c r="BD26" s="48"/>
      <c r="BE26" s="48"/>
      <c r="BF26" s="48"/>
      <c r="BG26" s="48"/>
      <c r="BH26" s="48"/>
      <c r="BI26" s="48"/>
      <c r="BJ26" s="48"/>
      <c r="BK26" s="48"/>
      <c r="BL26" s="48"/>
      <c r="BM26" s="49"/>
      <c r="BN26" s="48"/>
      <c r="BO26" s="49"/>
      <c r="BP26" s="48"/>
      <c r="BQ26" s="49"/>
      <c r="BR26" s="48"/>
      <c r="BS26" s="49"/>
      <c r="BT26" s="48"/>
      <c r="BU26" s="2"/>
      <c r="BV26" s="3"/>
      <c r="BW26" s="3"/>
      <c r="BX26" s="3"/>
      <c r="BY26" s="3"/>
    </row>
    <row r="27" spans="1:77" ht="41.45" customHeight="1">
      <c r="A27" s="64" t="s">
        <v>265</v>
      </c>
      <c r="C27" s="65"/>
      <c r="D27" s="65" t="s">
        <v>64</v>
      </c>
      <c r="E27" s="66">
        <v>162.66564554485421</v>
      </c>
      <c r="F27" s="68">
        <v>99.99743110392694</v>
      </c>
      <c r="G27" s="102" t="s">
        <v>1086</v>
      </c>
      <c r="H27" s="65"/>
      <c r="I27" s="69" t="s">
        <v>265</v>
      </c>
      <c r="J27" s="70"/>
      <c r="K27" s="70"/>
      <c r="L27" s="69" t="s">
        <v>1286</v>
      </c>
      <c r="M27" s="73">
        <v>1.8561274312829075</v>
      </c>
      <c r="N27" s="74">
        <v>3622.43798828125</v>
      </c>
      <c r="O27" s="74">
        <v>3905.256103515625</v>
      </c>
      <c r="P27" s="75"/>
      <c r="Q27" s="76"/>
      <c r="R27" s="76"/>
      <c r="S27" s="88"/>
      <c r="T27" s="48">
        <v>3</v>
      </c>
      <c r="U27" s="48">
        <v>0</v>
      </c>
      <c r="V27" s="49">
        <v>0</v>
      </c>
      <c r="W27" s="49">
        <v>0.01</v>
      </c>
      <c r="X27" s="49">
        <v>0.017657</v>
      </c>
      <c r="Y27" s="49">
        <v>0.567633</v>
      </c>
      <c r="Z27" s="49">
        <v>0.6666666666666666</v>
      </c>
      <c r="AA27" s="49">
        <v>0</v>
      </c>
      <c r="AB27" s="71">
        <v>27</v>
      </c>
      <c r="AC27" s="71"/>
      <c r="AD27" s="72"/>
      <c r="AE27" s="78" t="s">
        <v>650</v>
      </c>
      <c r="AF27" s="78">
        <v>1150</v>
      </c>
      <c r="AG27" s="78">
        <v>488</v>
      </c>
      <c r="AH27" s="78">
        <v>18431</v>
      </c>
      <c r="AI27" s="78">
        <v>10415</v>
      </c>
      <c r="AJ27" s="78"/>
      <c r="AK27" s="78" t="s">
        <v>760</v>
      </c>
      <c r="AL27" s="78" t="s">
        <v>863</v>
      </c>
      <c r="AM27" s="78"/>
      <c r="AN27" s="78"/>
      <c r="AO27" s="80">
        <v>42022.668807870374</v>
      </c>
      <c r="AP27" s="83" t="s">
        <v>979</v>
      </c>
      <c r="AQ27" s="78" t="b">
        <v>0</v>
      </c>
      <c r="AR27" s="78" t="b">
        <v>0</v>
      </c>
      <c r="AS27" s="78" t="b">
        <v>0</v>
      </c>
      <c r="AT27" s="78"/>
      <c r="AU27" s="78">
        <v>20</v>
      </c>
      <c r="AV27" s="83" t="s">
        <v>1058</v>
      </c>
      <c r="AW27" s="78" t="b">
        <v>0</v>
      </c>
      <c r="AX27" s="78" t="s">
        <v>1149</v>
      </c>
      <c r="AY27" s="83" t="s">
        <v>1174</v>
      </c>
      <c r="AZ27" s="78" t="s">
        <v>65</v>
      </c>
      <c r="BA27" s="78" t="str">
        <f>REPLACE(INDEX(GroupVertices[Group],MATCH(Vertices[[#This Row],[Vertex]],GroupVertices[Vertex],0)),1,1,"")</f>
        <v>1</v>
      </c>
      <c r="BB27" s="48"/>
      <c r="BC27" s="48"/>
      <c r="BD27" s="48"/>
      <c r="BE27" s="48"/>
      <c r="BF27" s="48"/>
      <c r="BG27" s="48"/>
      <c r="BH27" s="48"/>
      <c r="BI27" s="48"/>
      <c r="BJ27" s="48"/>
      <c r="BK27" s="48"/>
      <c r="BL27" s="48"/>
      <c r="BM27" s="49"/>
      <c r="BN27" s="48"/>
      <c r="BO27" s="49"/>
      <c r="BP27" s="48"/>
      <c r="BQ27" s="49"/>
      <c r="BR27" s="48"/>
      <c r="BS27" s="49"/>
      <c r="BT27" s="48"/>
      <c r="BU27" s="2"/>
      <c r="BV27" s="3"/>
      <c r="BW27" s="3"/>
      <c r="BX27" s="3"/>
      <c r="BY27" s="3"/>
    </row>
    <row r="28" spans="1:77" ht="41.45" customHeight="1">
      <c r="A28" s="64" t="s">
        <v>266</v>
      </c>
      <c r="C28" s="65"/>
      <c r="D28" s="65" t="s">
        <v>64</v>
      </c>
      <c r="E28" s="66">
        <v>169.5389814065763</v>
      </c>
      <c r="F28" s="68">
        <v>99.97090514632004</v>
      </c>
      <c r="G28" s="102" t="s">
        <v>1087</v>
      </c>
      <c r="H28" s="65"/>
      <c r="I28" s="69" t="s">
        <v>266</v>
      </c>
      <c r="J28" s="70"/>
      <c r="K28" s="70"/>
      <c r="L28" s="69" t="s">
        <v>1287</v>
      </c>
      <c r="M28" s="73">
        <v>10.69634490307506</v>
      </c>
      <c r="N28" s="74">
        <v>3046.1884765625</v>
      </c>
      <c r="O28" s="74">
        <v>3997.682861328125</v>
      </c>
      <c r="P28" s="75"/>
      <c r="Q28" s="76"/>
      <c r="R28" s="76"/>
      <c r="S28" s="88"/>
      <c r="T28" s="48">
        <v>3</v>
      </c>
      <c r="U28" s="48">
        <v>0</v>
      </c>
      <c r="V28" s="49">
        <v>0</v>
      </c>
      <c r="W28" s="49">
        <v>0.01</v>
      </c>
      <c r="X28" s="49">
        <v>0.017657</v>
      </c>
      <c r="Y28" s="49">
        <v>0.567633</v>
      </c>
      <c r="Z28" s="49">
        <v>0.6666666666666666</v>
      </c>
      <c r="AA28" s="49">
        <v>0</v>
      </c>
      <c r="AB28" s="71">
        <v>28</v>
      </c>
      <c r="AC28" s="71"/>
      <c r="AD28" s="72"/>
      <c r="AE28" s="78" t="s">
        <v>651</v>
      </c>
      <c r="AF28" s="78">
        <v>5520</v>
      </c>
      <c r="AG28" s="78">
        <v>5527</v>
      </c>
      <c r="AH28" s="78">
        <v>4165</v>
      </c>
      <c r="AI28" s="78">
        <v>11542</v>
      </c>
      <c r="AJ28" s="78"/>
      <c r="AK28" s="78" t="s">
        <v>761</v>
      </c>
      <c r="AL28" s="78" t="s">
        <v>864</v>
      </c>
      <c r="AM28" s="78"/>
      <c r="AN28" s="78"/>
      <c r="AO28" s="80">
        <v>41983.152708333335</v>
      </c>
      <c r="AP28" s="78"/>
      <c r="AQ28" s="78" t="b">
        <v>1</v>
      </c>
      <c r="AR28" s="78" t="b">
        <v>0</v>
      </c>
      <c r="AS28" s="78" t="b">
        <v>0</v>
      </c>
      <c r="AT28" s="78"/>
      <c r="AU28" s="78">
        <v>17</v>
      </c>
      <c r="AV28" s="83" t="s">
        <v>1058</v>
      </c>
      <c r="AW28" s="78" t="b">
        <v>0</v>
      </c>
      <c r="AX28" s="78" t="s">
        <v>1149</v>
      </c>
      <c r="AY28" s="83" t="s">
        <v>1175</v>
      </c>
      <c r="AZ28" s="78" t="s">
        <v>65</v>
      </c>
      <c r="BA28" s="78" t="str">
        <f>REPLACE(INDEX(GroupVertices[Group],MATCH(Vertices[[#This Row],[Vertex]],GroupVertices[Vertex],0)),1,1,"")</f>
        <v>1</v>
      </c>
      <c r="BB28" s="48"/>
      <c r="BC28" s="48"/>
      <c r="BD28" s="48"/>
      <c r="BE28" s="48"/>
      <c r="BF28" s="48"/>
      <c r="BG28" s="48"/>
      <c r="BH28" s="48"/>
      <c r="BI28" s="48"/>
      <c r="BJ28" s="48"/>
      <c r="BK28" s="48"/>
      <c r="BL28" s="48"/>
      <c r="BM28" s="49"/>
      <c r="BN28" s="48"/>
      <c r="BO28" s="49"/>
      <c r="BP28" s="48"/>
      <c r="BQ28" s="49"/>
      <c r="BR28" s="48"/>
      <c r="BS28" s="49"/>
      <c r="BT28" s="48"/>
      <c r="BU28" s="2"/>
      <c r="BV28" s="3"/>
      <c r="BW28" s="3"/>
      <c r="BX28" s="3"/>
      <c r="BY28" s="3"/>
    </row>
    <row r="29" spans="1:77" ht="41.45" customHeight="1">
      <c r="A29" s="64" t="s">
        <v>267</v>
      </c>
      <c r="C29" s="65"/>
      <c r="D29" s="65" t="s">
        <v>64</v>
      </c>
      <c r="E29" s="66">
        <v>168.1190285127377</v>
      </c>
      <c r="F29" s="68">
        <v>99.97638510700048</v>
      </c>
      <c r="G29" s="102" t="s">
        <v>1088</v>
      </c>
      <c r="H29" s="65"/>
      <c r="I29" s="69" t="s">
        <v>267</v>
      </c>
      <c r="J29" s="70"/>
      <c r="K29" s="70"/>
      <c r="L29" s="69" t="s">
        <v>1288</v>
      </c>
      <c r="M29" s="73">
        <v>8.870056673637546</v>
      </c>
      <c r="N29" s="74">
        <v>1968.9512939453125</v>
      </c>
      <c r="O29" s="74">
        <v>7646.3955078125</v>
      </c>
      <c r="P29" s="75"/>
      <c r="Q29" s="76"/>
      <c r="R29" s="76"/>
      <c r="S29" s="88"/>
      <c r="T29" s="48">
        <v>3</v>
      </c>
      <c r="U29" s="48">
        <v>0</v>
      </c>
      <c r="V29" s="49">
        <v>0</v>
      </c>
      <c r="W29" s="49">
        <v>0.01</v>
      </c>
      <c r="X29" s="49">
        <v>0.017657</v>
      </c>
      <c r="Y29" s="49">
        <v>0.567633</v>
      </c>
      <c r="Z29" s="49">
        <v>0.6666666666666666</v>
      </c>
      <c r="AA29" s="49">
        <v>0</v>
      </c>
      <c r="AB29" s="71">
        <v>29</v>
      </c>
      <c r="AC29" s="71"/>
      <c r="AD29" s="72"/>
      <c r="AE29" s="78" t="s">
        <v>652</v>
      </c>
      <c r="AF29" s="78">
        <v>4686</v>
      </c>
      <c r="AG29" s="78">
        <v>4486</v>
      </c>
      <c r="AH29" s="78">
        <v>40322</v>
      </c>
      <c r="AI29" s="78">
        <v>26539</v>
      </c>
      <c r="AJ29" s="78"/>
      <c r="AK29" s="78" t="s">
        <v>762</v>
      </c>
      <c r="AL29" s="78"/>
      <c r="AM29" s="78"/>
      <c r="AN29" s="78"/>
      <c r="AO29" s="80">
        <v>42977.618483796294</v>
      </c>
      <c r="AP29" s="78"/>
      <c r="AQ29" s="78" t="b">
        <v>1</v>
      </c>
      <c r="AR29" s="78" t="b">
        <v>0</v>
      </c>
      <c r="AS29" s="78" t="b">
        <v>0</v>
      </c>
      <c r="AT29" s="78"/>
      <c r="AU29" s="78">
        <v>8</v>
      </c>
      <c r="AV29" s="78"/>
      <c r="AW29" s="78" t="b">
        <v>0</v>
      </c>
      <c r="AX29" s="78" t="s">
        <v>1149</v>
      </c>
      <c r="AY29" s="83" t="s">
        <v>1176</v>
      </c>
      <c r="AZ29" s="78" t="s">
        <v>65</v>
      </c>
      <c r="BA29" s="78" t="str">
        <f>REPLACE(INDEX(GroupVertices[Group],MATCH(Vertices[[#This Row],[Vertex]],GroupVertices[Vertex],0)),1,1,"")</f>
        <v>1</v>
      </c>
      <c r="BB29" s="48"/>
      <c r="BC29" s="48"/>
      <c r="BD29" s="48"/>
      <c r="BE29" s="48"/>
      <c r="BF29" s="48"/>
      <c r="BG29" s="48"/>
      <c r="BH29" s="48"/>
      <c r="BI29" s="48"/>
      <c r="BJ29" s="48"/>
      <c r="BK29" s="48"/>
      <c r="BL29" s="48"/>
      <c r="BM29" s="49"/>
      <c r="BN29" s="48"/>
      <c r="BO29" s="49"/>
      <c r="BP29" s="48"/>
      <c r="BQ29" s="49"/>
      <c r="BR29" s="48"/>
      <c r="BS29" s="49"/>
      <c r="BT29" s="48"/>
      <c r="BU29" s="2"/>
      <c r="BV29" s="3"/>
      <c r="BW29" s="3"/>
      <c r="BX29" s="3"/>
      <c r="BY29" s="3"/>
    </row>
    <row r="30" spans="1:77" ht="41.45" customHeight="1">
      <c r="A30" s="64" t="s">
        <v>268</v>
      </c>
      <c r="C30" s="65"/>
      <c r="D30" s="65" t="s">
        <v>64</v>
      </c>
      <c r="E30" s="66">
        <v>168.1190285127377</v>
      </c>
      <c r="F30" s="68">
        <v>99.97638510700048</v>
      </c>
      <c r="G30" s="102" t="s">
        <v>1089</v>
      </c>
      <c r="H30" s="65"/>
      <c r="I30" s="69" t="s">
        <v>268</v>
      </c>
      <c r="J30" s="70"/>
      <c r="K30" s="70"/>
      <c r="L30" s="69" t="s">
        <v>1289</v>
      </c>
      <c r="M30" s="73">
        <v>8.870056673637546</v>
      </c>
      <c r="N30" s="74">
        <v>971.5990600585938</v>
      </c>
      <c r="O30" s="74">
        <v>8752.2080078125</v>
      </c>
      <c r="P30" s="75"/>
      <c r="Q30" s="76"/>
      <c r="R30" s="76"/>
      <c r="S30" s="88"/>
      <c r="T30" s="48">
        <v>3</v>
      </c>
      <c r="U30" s="48">
        <v>0</v>
      </c>
      <c r="V30" s="49">
        <v>0</v>
      </c>
      <c r="W30" s="49">
        <v>0.01</v>
      </c>
      <c r="X30" s="49">
        <v>0.017657</v>
      </c>
      <c r="Y30" s="49">
        <v>0.567633</v>
      </c>
      <c r="Z30" s="49">
        <v>0.6666666666666666</v>
      </c>
      <c r="AA30" s="49">
        <v>0</v>
      </c>
      <c r="AB30" s="71">
        <v>30</v>
      </c>
      <c r="AC30" s="71"/>
      <c r="AD30" s="72"/>
      <c r="AE30" s="78" t="s">
        <v>653</v>
      </c>
      <c r="AF30" s="78">
        <v>4615</v>
      </c>
      <c r="AG30" s="78">
        <v>4486</v>
      </c>
      <c r="AH30" s="78">
        <v>38288</v>
      </c>
      <c r="AI30" s="78">
        <v>129007</v>
      </c>
      <c r="AJ30" s="78"/>
      <c r="AK30" s="78" t="s">
        <v>763</v>
      </c>
      <c r="AL30" s="78" t="s">
        <v>865</v>
      </c>
      <c r="AM30" s="78"/>
      <c r="AN30" s="78"/>
      <c r="AO30" s="80">
        <v>40856.05430555555</v>
      </c>
      <c r="AP30" s="83" t="s">
        <v>980</v>
      </c>
      <c r="AQ30" s="78" t="b">
        <v>1</v>
      </c>
      <c r="AR30" s="78" t="b">
        <v>0</v>
      </c>
      <c r="AS30" s="78" t="b">
        <v>1</v>
      </c>
      <c r="AT30" s="78"/>
      <c r="AU30" s="78">
        <v>5</v>
      </c>
      <c r="AV30" s="83" t="s">
        <v>1058</v>
      </c>
      <c r="AW30" s="78" t="b">
        <v>0</v>
      </c>
      <c r="AX30" s="78" t="s">
        <v>1149</v>
      </c>
      <c r="AY30" s="83" t="s">
        <v>1177</v>
      </c>
      <c r="AZ30" s="78" t="s">
        <v>65</v>
      </c>
      <c r="BA30" s="78" t="str">
        <f>REPLACE(INDEX(GroupVertices[Group],MATCH(Vertices[[#This Row],[Vertex]],GroupVertices[Vertex],0)),1,1,"")</f>
        <v>1</v>
      </c>
      <c r="BB30" s="48"/>
      <c r="BC30" s="48"/>
      <c r="BD30" s="48"/>
      <c r="BE30" s="48"/>
      <c r="BF30" s="48"/>
      <c r="BG30" s="48"/>
      <c r="BH30" s="48"/>
      <c r="BI30" s="48"/>
      <c r="BJ30" s="48"/>
      <c r="BK30" s="48"/>
      <c r="BL30" s="48"/>
      <c r="BM30" s="49"/>
      <c r="BN30" s="48"/>
      <c r="BO30" s="49"/>
      <c r="BP30" s="48"/>
      <c r="BQ30" s="49"/>
      <c r="BR30" s="48"/>
      <c r="BS30" s="49"/>
      <c r="BT30" s="48"/>
      <c r="BU30" s="2"/>
      <c r="BV30" s="3"/>
      <c r="BW30" s="3"/>
      <c r="BX30" s="3"/>
      <c r="BY30" s="3"/>
    </row>
    <row r="31" spans="1:77" ht="41.45" customHeight="1">
      <c r="A31" s="64" t="s">
        <v>269</v>
      </c>
      <c r="C31" s="65"/>
      <c r="D31" s="65" t="s">
        <v>64</v>
      </c>
      <c r="E31" s="66">
        <v>175.58026033723064</v>
      </c>
      <c r="F31" s="68">
        <v>99.94759030880446</v>
      </c>
      <c r="G31" s="102" t="s">
        <v>1090</v>
      </c>
      <c r="H31" s="65"/>
      <c r="I31" s="69" t="s">
        <v>269</v>
      </c>
      <c r="J31" s="70"/>
      <c r="K31" s="70"/>
      <c r="L31" s="69" t="s">
        <v>1290</v>
      </c>
      <c r="M31" s="73">
        <v>18.466403085763577</v>
      </c>
      <c r="N31" s="74">
        <v>2080.575439453125</v>
      </c>
      <c r="O31" s="74">
        <v>352.9058837890625</v>
      </c>
      <c r="P31" s="75"/>
      <c r="Q31" s="76"/>
      <c r="R31" s="76"/>
      <c r="S31" s="88"/>
      <c r="T31" s="48">
        <v>3</v>
      </c>
      <c r="U31" s="48">
        <v>0</v>
      </c>
      <c r="V31" s="49">
        <v>0</v>
      </c>
      <c r="W31" s="49">
        <v>0.01</v>
      </c>
      <c r="X31" s="49">
        <v>0.017657</v>
      </c>
      <c r="Y31" s="49">
        <v>0.567633</v>
      </c>
      <c r="Z31" s="49">
        <v>0.6666666666666666</v>
      </c>
      <c r="AA31" s="49">
        <v>0</v>
      </c>
      <c r="AB31" s="71">
        <v>31</v>
      </c>
      <c r="AC31" s="71"/>
      <c r="AD31" s="72"/>
      <c r="AE31" s="78" t="s">
        <v>654</v>
      </c>
      <c r="AF31" s="78">
        <v>8751</v>
      </c>
      <c r="AG31" s="78">
        <v>9956</v>
      </c>
      <c r="AH31" s="78">
        <v>80875</v>
      </c>
      <c r="AI31" s="78">
        <v>102472</v>
      </c>
      <c r="AJ31" s="78"/>
      <c r="AK31" s="78" t="s">
        <v>764</v>
      </c>
      <c r="AL31" s="78"/>
      <c r="AM31" s="83" t="s">
        <v>926</v>
      </c>
      <c r="AN31" s="78"/>
      <c r="AO31" s="80">
        <v>42711.08356481481</v>
      </c>
      <c r="AP31" s="83" t="s">
        <v>981</v>
      </c>
      <c r="AQ31" s="78" t="b">
        <v>0</v>
      </c>
      <c r="AR31" s="78" t="b">
        <v>0</v>
      </c>
      <c r="AS31" s="78" t="b">
        <v>0</v>
      </c>
      <c r="AT31" s="78"/>
      <c r="AU31" s="78">
        <v>5</v>
      </c>
      <c r="AV31" s="83" t="s">
        <v>1058</v>
      </c>
      <c r="AW31" s="78" t="b">
        <v>0</v>
      </c>
      <c r="AX31" s="78" t="s">
        <v>1149</v>
      </c>
      <c r="AY31" s="83" t="s">
        <v>1178</v>
      </c>
      <c r="AZ31" s="78" t="s">
        <v>65</v>
      </c>
      <c r="BA31" s="78" t="str">
        <f>REPLACE(INDEX(GroupVertices[Group],MATCH(Vertices[[#This Row],[Vertex]],GroupVertices[Vertex],0)),1,1,"")</f>
        <v>1</v>
      </c>
      <c r="BB31" s="48"/>
      <c r="BC31" s="48"/>
      <c r="BD31" s="48"/>
      <c r="BE31" s="48"/>
      <c r="BF31" s="48"/>
      <c r="BG31" s="48"/>
      <c r="BH31" s="48"/>
      <c r="BI31" s="48"/>
      <c r="BJ31" s="48"/>
      <c r="BK31" s="48"/>
      <c r="BL31" s="48"/>
      <c r="BM31" s="49"/>
      <c r="BN31" s="48"/>
      <c r="BO31" s="49"/>
      <c r="BP31" s="48"/>
      <c r="BQ31" s="49"/>
      <c r="BR31" s="48"/>
      <c r="BS31" s="49"/>
      <c r="BT31" s="48"/>
      <c r="BU31" s="2"/>
      <c r="BV31" s="3"/>
      <c r="BW31" s="3"/>
      <c r="BX31" s="3"/>
      <c r="BY31" s="3"/>
    </row>
    <row r="32" spans="1:77" ht="41.45" customHeight="1">
      <c r="A32" s="64" t="s">
        <v>270</v>
      </c>
      <c r="C32" s="65"/>
      <c r="D32" s="65" t="s">
        <v>64</v>
      </c>
      <c r="E32" s="66">
        <v>187.00262876470848</v>
      </c>
      <c r="F32" s="68">
        <v>99.90350847332121</v>
      </c>
      <c r="G32" s="102" t="s">
        <v>1091</v>
      </c>
      <c r="H32" s="65"/>
      <c r="I32" s="69" t="s">
        <v>270</v>
      </c>
      <c r="J32" s="70"/>
      <c r="K32" s="70"/>
      <c r="L32" s="69" t="s">
        <v>1291</v>
      </c>
      <c r="M32" s="73">
        <v>33.15740945781904</v>
      </c>
      <c r="N32" s="74">
        <v>3065.405029296875</v>
      </c>
      <c r="O32" s="74">
        <v>9031.6435546875</v>
      </c>
      <c r="P32" s="75"/>
      <c r="Q32" s="76"/>
      <c r="R32" s="76"/>
      <c r="S32" s="88"/>
      <c r="T32" s="48">
        <v>3</v>
      </c>
      <c r="U32" s="48">
        <v>0</v>
      </c>
      <c r="V32" s="49">
        <v>0</v>
      </c>
      <c r="W32" s="49">
        <v>0.01</v>
      </c>
      <c r="X32" s="49">
        <v>0.017657</v>
      </c>
      <c r="Y32" s="49">
        <v>0.567633</v>
      </c>
      <c r="Z32" s="49">
        <v>0.6666666666666666</v>
      </c>
      <c r="AA32" s="49">
        <v>0</v>
      </c>
      <c r="AB32" s="71">
        <v>32</v>
      </c>
      <c r="AC32" s="71"/>
      <c r="AD32" s="72"/>
      <c r="AE32" s="78" t="s">
        <v>655</v>
      </c>
      <c r="AF32" s="78">
        <v>14282</v>
      </c>
      <c r="AG32" s="78">
        <v>18330</v>
      </c>
      <c r="AH32" s="78">
        <v>154764</v>
      </c>
      <c r="AI32" s="78">
        <v>88469</v>
      </c>
      <c r="AJ32" s="78"/>
      <c r="AK32" s="78" t="s">
        <v>765</v>
      </c>
      <c r="AL32" s="78" t="s">
        <v>866</v>
      </c>
      <c r="AM32" s="78"/>
      <c r="AN32" s="78"/>
      <c r="AO32" s="80">
        <v>42448.86320601852</v>
      </c>
      <c r="AP32" s="83" t="s">
        <v>982</v>
      </c>
      <c r="AQ32" s="78" t="b">
        <v>1</v>
      </c>
      <c r="AR32" s="78" t="b">
        <v>0</v>
      </c>
      <c r="AS32" s="78" t="b">
        <v>1</v>
      </c>
      <c r="AT32" s="78"/>
      <c r="AU32" s="78">
        <v>68</v>
      </c>
      <c r="AV32" s="78"/>
      <c r="AW32" s="78" t="b">
        <v>0</v>
      </c>
      <c r="AX32" s="78" t="s">
        <v>1149</v>
      </c>
      <c r="AY32" s="83" t="s">
        <v>1179</v>
      </c>
      <c r="AZ32" s="78" t="s">
        <v>65</v>
      </c>
      <c r="BA32" s="78" t="str">
        <f>REPLACE(INDEX(GroupVertices[Group],MATCH(Vertices[[#This Row],[Vertex]],GroupVertices[Vertex],0)),1,1,"")</f>
        <v>1</v>
      </c>
      <c r="BB32" s="48"/>
      <c r="BC32" s="48"/>
      <c r="BD32" s="48"/>
      <c r="BE32" s="48"/>
      <c r="BF32" s="48"/>
      <c r="BG32" s="48"/>
      <c r="BH32" s="48"/>
      <c r="BI32" s="48"/>
      <c r="BJ32" s="48"/>
      <c r="BK32" s="48"/>
      <c r="BL32" s="48"/>
      <c r="BM32" s="49"/>
      <c r="BN32" s="48"/>
      <c r="BO32" s="49"/>
      <c r="BP32" s="48"/>
      <c r="BQ32" s="49"/>
      <c r="BR32" s="48"/>
      <c r="BS32" s="49"/>
      <c r="BT32" s="48"/>
      <c r="BU32" s="2"/>
      <c r="BV32" s="3"/>
      <c r="BW32" s="3"/>
      <c r="BX32" s="3"/>
      <c r="BY32" s="3"/>
    </row>
    <row r="33" spans="1:77" ht="41.45" customHeight="1">
      <c r="A33" s="64" t="s">
        <v>271</v>
      </c>
      <c r="C33" s="65"/>
      <c r="D33" s="65" t="s">
        <v>64</v>
      </c>
      <c r="E33" s="66">
        <v>162.4187565210456</v>
      </c>
      <c r="F33" s="68">
        <v>99.99838391169175</v>
      </c>
      <c r="G33" s="102" t="s">
        <v>1092</v>
      </c>
      <c r="H33" s="65"/>
      <c r="I33" s="69" t="s">
        <v>271</v>
      </c>
      <c r="J33" s="70"/>
      <c r="K33" s="70"/>
      <c r="L33" s="69" t="s">
        <v>1292</v>
      </c>
      <c r="M33" s="73">
        <v>1.5385883635324848</v>
      </c>
      <c r="N33" s="74">
        <v>4028.187255859375</v>
      </c>
      <c r="O33" s="74">
        <v>4255.50537109375</v>
      </c>
      <c r="P33" s="75"/>
      <c r="Q33" s="76"/>
      <c r="R33" s="76"/>
      <c r="S33" s="88"/>
      <c r="T33" s="48">
        <v>3</v>
      </c>
      <c r="U33" s="48">
        <v>0</v>
      </c>
      <c r="V33" s="49">
        <v>0</v>
      </c>
      <c r="W33" s="49">
        <v>0.01</v>
      </c>
      <c r="X33" s="49">
        <v>0.017657</v>
      </c>
      <c r="Y33" s="49">
        <v>0.567633</v>
      </c>
      <c r="Z33" s="49">
        <v>0.6666666666666666</v>
      </c>
      <c r="AA33" s="49">
        <v>0</v>
      </c>
      <c r="AB33" s="71">
        <v>33</v>
      </c>
      <c r="AC33" s="71"/>
      <c r="AD33" s="72"/>
      <c r="AE33" s="78" t="s">
        <v>656</v>
      </c>
      <c r="AF33" s="78">
        <v>228</v>
      </c>
      <c r="AG33" s="78">
        <v>307</v>
      </c>
      <c r="AH33" s="78">
        <v>31518</v>
      </c>
      <c r="AI33" s="78">
        <v>4318</v>
      </c>
      <c r="AJ33" s="78"/>
      <c r="AK33" s="78" t="s">
        <v>766</v>
      </c>
      <c r="AL33" s="78" t="s">
        <v>853</v>
      </c>
      <c r="AM33" s="78"/>
      <c r="AN33" s="78"/>
      <c r="AO33" s="80">
        <v>42585.735497685186</v>
      </c>
      <c r="AP33" s="78"/>
      <c r="AQ33" s="78" t="b">
        <v>0</v>
      </c>
      <c r="AR33" s="78" t="b">
        <v>0</v>
      </c>
      <c r="AS33" s="78" t="b">
        <v>0</v>
      </c>
      <c r="AT33" s="78"/>
      <c r="AU33" s="78">
        <v>71</v>
      </c>
      <c r="AV33" s="83" t="s">
        <v>1058</v>
      </c>
      <c r="AW33" s="78" t="b">
        <v>0</v>
      </c>
      <c r="AX33" s="78" t="s">
        <v>1149</v>
      </c>
      <c r="AY33" s="83" t="s">
        <v>1180</v>
      </c>
      <c r="AZ33" s="78" t="s">
        <v>65</v>
      </c>
      <c r="BA33" s="78" t="str">
        <f>REPLACE(INDEX(GroupVertices[Group],MATCH(Vertices[[#This Row],[Vertex]],GroupVertices[Vertex],0)),1,1,"")</f>
        <v>1</v>
      </c>
      <c r="BB33" s="48"/>
      <c r="BC33" s="48"/>
      <c r="BD33" s="48"/>
      <c r="BE33" s="48"/>
      <c r="BF33" s="48"/>
      <c r="BG33" s="48"/>
      <c r="BH33" s="48"/>
      <c r="BI33" s="48"/>
      <c r="BJ33" s="48"/>
      <c r="BK33" s="48"/>
      <c r="BL33" s="48"/>
      <c r="BM33" s="49"/>
      <c r="BN33" s="48"/>
      <c r="BO33" s="49"/>
      <c r="BP33" s="48"/>
      <c r="BQ33" s="49"/>
      <c r="BR33" s="48"/>
      <c r="BS33" s="49"/>
      <c r="BT33" s="48"/>
      <c r="BU33" s="2"/>
      <c r="BV33" s="3"/>
      <c r="BW33" s="3"/>
      <c r="BX33" s="3"/>
      <c r="BY33" s="3"/>
    </row>
    <row r="34" spans="1:77" ht="41.45" customHeight="1">
      <c r="A34" s="64" t="s">
        <v>272</v>
      </c>
      <c r="C34" s="65"/>
      <c r="D34" s="65" t="s">
        <v>64</v>
      </c>
      <c r="E34" s="66">
        <v>164.73760370598853</v>
      </c>
      <c r="F34" s="68">
        <v>99.9894348884864</v>
      </c>
      <c r="G34" s="102" t="s">
        <v>1093</v>
      </c>
      <c r="H34" s="65"/>
      <c r="I34" s="69" t="s">
        <v>272</v>
      </c>
      <c r="J34" s="70"/>
      <c r="K34" s="70"/>
      <c r="L34" s="69" t="s">
        <v>1293</v>
      </c>
      <c r="M34" s="73">
        <v>4.52099949709999</v>
      </c>
      <c r="N34" s="74">
        <v>1145.894775390625</v>
      </c>
      <c r="O34" s="74">
        <v>4441.08740234375</v>
      </c>
      <c r="P34" s="75"/>
      <c r="Q34" s="76"/>
      <c r="R34" s="76"/>
      <c r="S34" s="88"/>
      <c r="T34" s="48">
        <v>3</v>
      </c>
      <c r="U34" s="48">
        <v>0</v>
      </c>
      <c r="V34" s="49">
        <v>0</v>
      </c>
      <c r="W34" s="49">
        <v>0.01</v>
      </c>
      <c r="X34" s="49">
        <v>0.017657</v>
      </c>
      <c r="Y34" s="49">
        <v>0.567633</v>
      </c>
      <c r="Z34" s="49">
        <v>0.6666666666666666</v>
      </c>
      <c r="AA34" s="49">
        <v>0</v>
      </c>
      <c r="AB34" s="71">
        <v>34</v>
      </c>
      <c r="AC34" s="71"/>
      <c r="AD34" s="72"/>
      <c r="AE34" s="78" t="s">
        <v>657</v>
      </c>
      <c r="AF34" s="78">
        <v>5001</v>
      </c>
      <c r="AG34" s="78">
        <v>2007</v>
      </c>
      <c r="AH34" s="78">
        <v>20553</v>
      </c>
      <c r="AI34" s="78">
        <v>30348</v>
      </c>
      <c r="AJ34" s="78"/>
      <c r="AK34" s="78" t="s">
        <v>767</v>
      </c>
      <c r="AL34" s="78" t="s">
        <v>867</v>
      </c>
      <c r="AM34" s="83" t="s">
        <v>927</v>
      </c>
      <c r="AN34" s="78"/>
      <c r="AO34" s="80">
        <v>42499.15032407407</v>
      </c>
      <c r="AP34" s="83" t="s">
        <v>983</v>
      </c>
      <c r="AQ34" s="78" t="b">
        <v>0</v>
      </c>
      <c r="AR34" s="78" t="b">
        <v>0</v>
      </c>
      <c r="AS34" s="78" t="b">
        <v>1</v>
      </c>
      <c r="AT34" s="78"/>
      <c r="AU34" s="78">
        <v>10</v>
      </c>
      <c r="AV34" s="83" t="s">
        <v>1058</v>
      </c>
      <c r="AW34" s="78" t="b">
        <v>0</v>
      </c>
      <c r="AX34" s="78" t="s">
        <v>1149</v>
      </c>
      <c r="AY34" s="83" t="s">
        <v>1181</v>
      </c>
      <c r="AZ34" s="78" t="s">
        <v>65</v>
      </c>
      <c r="BA34" s="78" t="str">
        <f>REPLACE(INDEX(GroupVertices[Group],MATCH(Vertices[[#This Row],[Vertex]],GroupVertices[Vertex],0)),1,1,"")</f>
        <v>1</v>
      </c>
      <c r="BB34" s="48"/>
      <c r="BC34" s="48"/>
      <c r="BD34" s="48"/>
      <c r="BE34" s="48"/>
      <c r="BF34" s="48"/>
      <c r="BG34" s="48"/>
      <c r="BH34" s="48"/>
      <c r="BI34" s="48"/>
      <c r="BJ34" s="48"/>
      <c r="BK34" s="48"/>
      <c r="BL34" s="48"/>
      <c r="BM34" s="49"/>
      <c r="BN34" s="48"/>
      <c r="BO34" s="49"/>
      <c r="BP34" s="48"/>
      <c r="BQ34" s="49"/>
      <c r="BR34" s="48"/>
      <c r="BS34" s="49"/>
      <c r="BT34" s="48"/>
      <c r="BU34" s="2"/>
      <c r="BV34" s="3"/>
      <c r="BW34" s="3"/>
      <c r="BX34" s="3"/>
      <c r="BY34" s="3"/>
    </row>
    <row r="35" spans="1:77" ht="41.45" customHeight="1">
      <c r="A35" s="64" t="s">
        <v>273</v>
      </c>
      <c r="C35" s="65"/>
      <c r="D35" s="65" t="s">
        <v>64</v>
      </c>
      <c r="E35" s="66">
        <v>186.81984904542472</v>
      </c>
      <c r="F35" s="68">
        <v>99.90421386691504</v>
      </c>
      <c r="G35" s="102" t="s">
        <v>1094</v>
      </c>
      <c r="H35" s="65"/>
      <c r="I35" s="69" t="s">
        <v>273</v>
      </c>
      <c r="J35" s="70"/>
      <c r="K35" s="70"/>
      <c r="L35" s="69" t="s">
        <v>1294</v>
      </c>
      <c r="M35" s="73">
        <v>32.92232528611431</v>
      </c>
      <c r="N35" s="74">
        <v>598.1788330078125</v>
      </c>
      <c r="O35" s="74">
        <v>2108.360595703125</v>
      </c>
      <c r="P35" s="75"/>
      <c r="Q35" s="76"/>
      <c r="R35" s="76"/>
      <c r="S35" s="88"/>
      <c r="T35" s="48">
        <v>3</v>
      </c>
      <c r="U35" s="48">
        <v>0</v>
      </c>
      <c r="V35" s="49">
        <v>0</v>
      </c>
      <c r="W35" s="49">
        <v>0.01</v>
      </c>
      <c r="X35" s="49">
        <v>0.017657</v>
      </c>
      <c r="Y35" s="49">
        <v>0.567633</v>
      </c>
      <c r="Z35" s="49">
        <v>0.6666666666666666</v>
      </c>
      <c r="AA35" s="49">
        <v>0</v>
      </c>
      <c r="AB35" s="71">
        <v>35</v>
      </c>
      <c r="AC35" s="71"/>
      <c r="AD35" s="72"/>
      <c r="AE35" s="78" t="s">
        <v>658</v>
      </c>
      <c r="AF35" s="78">
        <v>16131</v>
      </c>
      <c r="AG35" s="78">
        <v>18196</v>
      </c>
      <c r="AH35" s="78">
        <v>215716</v>
      </c>
      <c r="AI35" s="78">
        <v>26886</v>
      </c>
      <c r="AJ35" s="78"/>
      <c r="AK35" s="78" t="s">
        <v>768</v>
      </c>
      <c r="AL35" s="78"/>
      <c r="AM35" s="78"/>
      <c r="AN35" s="78"/>
      <c r="AO35" s="80">
        <v>40924.788090277776</v>
      </c>
      <c r="AP35" s="83" t="s">
        <v>984</v>
      </c>
      <c r="AQ35" s="78" t="b">
        <v>1</v>
      </c>
      <c r="AR35" s="78" t="b">
        <v>0</v>
      </c>
      <c r="AS35" s="78" t="b">
        <v>1</v>
      </c>
      <c r="AT35" s="78"/>
      <c r="AU35" s="78">
        <v>170</v>
      </c>
      <c r="AV35" s="83" t="s">
        <v>1058</v>
      </c>
      <c r="AW35" s="78" t="b">
        <v>0</v>
      </c>
      <c r="AX35" s="78" t="s">
        <v>1149</v>
      </c>
      <c r="AY35" s="83" t="s">
        <v>1182</v>
      </c>
      <c r="AZ35" s="78" t="s">
        <v>65</v>
      </c>
      <c r="BA35" s="78" t="str">
        <f>REPLACE(INDEX(GroupVertices[Group],MATCH(Vertices[[#This Row],[Vertex]],GroupVertices[Vertex],0)),1,1,"")</f>
        <v>1</v>
      </c>
      <c r="BB35" s="48"/>
      <c r="BC35" s="48"/>
      <c r="BD35" s="48"/>
      <c r="BE35" s="48"/>
      <c r="BF35" s="48"/>
      <c r="BG35" s="48"/>
      <c r="BH35" s="48"/>
      <c r="BI35" s="48"/>
      <c r="BJ35" s="48"/>
      <c r="BK35" s="48"/>
      <c r="BL35" s="48"/>
      <c r="BM35" s="49"/>
      <c r="BN35" s="48"/>
      <c r="BO35" s="49"/>
      <c r="BP35" s="48"/>
      <c r="BQ35" s="49"/>
      <c r="BR35" s="48"/>
      <c r="BS35" s="49"/>
      <c r="BT35" s="48"/>
      <c r="BU35" s="2"/>
      <c r="BV35" s="3"/>
      <c r="BW35" s="3"/>
      <c r="BX35" s="3"/>
      <c r="BY35" s="3"/>
    </row>
    <row r="36" spans="1:77" ht="41.45" customHeight="1">
      <c r="A36" s="64" t="s">
        <v>274</v>
      </c>
      <c r="C36" s="65"/>
      <c r="D36" s="65" t="s">
        <v>64</v>
      </c>
      <c r="E36" s="66">
        <v>176.98793698126659</v>
      </c>
      <c r="F36" s="68">
        <v>99.94215772530569</v>
      </c>
      <c r="G36" s="102" t="s">
        <v>1095</v>
      </c>
      <c r="H36" s="65"/>
      <c r="I36" s="69" t="s">
        <v>274</v>
      </c>
      <c r="J36" s="70"/>
      <c r="K36" s="70"/>
      <c r="L36" s="69" t="s">
        <v>1295</v>
      </c>
      <c r="M36" s="73">
        <v>20.276902079788087</v>
      </c>
      <c r="N36" s="74">
        <v>3572.580810546875</v>
      </c>
      <c r="O36" s="74">
        <v>1949.359130859375</v>
      </c>
      <c r="P36" s="75"/>
      <c r="Q36" s="76"/>
      <c r="R36" s="76"/>
      <c r="S36" s="88"/>
      <c r="T36" s="48">
        <v>3</v>
      </c>
      <c r="U36" s="48">
        <v>0</v>
      </c>
      <c r="V36" s="49">
        <v>0</v>
      </c>
      <c r="W36" s="49">
        <v>0.01</v>
      </c>
      <c r="X36" s="49">
        <v>0.017657</v>
      </c>
      <c r="Y36" s="49">
        <v>0.567633</v>
      </c>
      <c r="Z36" s="49">
        <v>0.6666666666666666</v>
      </c>
      <c r="AA36" s="49">
        <v>0</v>
      </c>
      <c r="AB36" s="71">
        <v>36</v>
      </c>
      <c r="AC36" s="71"/>
      <c r="AD36" s="72"/>
      <c r="AE36" s="78" t="s">
        <v>659</v>
      </c>
      <c r="AF36" s="78">
        <v>10573</v>
      </c>
      <c r="AG36" s="78">
        <v>10988</v>
      </c>
      <c r="AH36" s="78">
        <v>52681</v>
      </c>
      <c r="AI36" s="78">
        <v>46258</v>
      </c>
      <c r="AJ36" s="78"/>
      <c r="AK36" s="78" t="s">
        <v>769</v>
      </c>
      <c r="AL36" s="78"/>
      <c r="AM36" s="78"/>
      <c r="AN36" s="78"/>
      <c r="AO36" s="80">
        <v>43191.1737037037</v>
      </c>
      <c r="AP36" s="83" t="s">
        <v>985</v>
      </c>
      <c r="AQ36" s="78" t="b">
        <v>1</v>
      </c>
      <c r="AR36" s="78" t="b">
        <v>0</v>
      </c>
      <c r="AS36" s="78" t="b">
        <v>0</v>
      </c>
      <c r="AT36" s="78"/>
      <c r="AU36" s="78">
        <v>2</v>
      </c>
      <c r="AV36" s="78"/>
      <c r="AW36" s="78" t="b">
        <v>0</v>
      </c>
      <c r="AX36" s="78" t="s">
        <v>1149</v>
      </c>
      <c r="AY36" s="83" t="s">
        <v>1183</v>
      </c>
      <c r="AZ36" s="78" t="s">
        <v>65</v>
      </c>
      <c r="BA36" s="78" t="str">
        <f>REPLACE(INDEX(GroupVertices[Group],MATCH(Vertices[[#This Row],[Vertex]],GroupVertices[Vertex],0)),1,1,"")</f>
        <v>1</v>
      </c>
      <c r="BB36" s="48"/>
      <c r="BC36" s="48"/>
      <c r="BD36" s="48"/>
      <c r="BE36" s="48"/>
      <c r="BF36" s="48"/>
      <c r="BG36" s="48"/>
      <c r="BH36" s="48"/>
      <c r="BI36" s="48"/>
      <c r="BJ36" s="48"/>
      <c r="BK36" s="48"/>
      <c r="BL36" s="48"/>
      <c r="BM36" s="49"/>
      <c r="BN36" s="48"/>
      <c r="BO36" s="49"/>
      <c r="BP36" s="48"/>
      <c r="BQ36" s="49"/>
      <c r="BR36" s="48"/>
      <c r="BS36" s="49"/>
      <c r="BT36" s="48"/>
      <c r="BU36" s="2"/>
      <c r="BV36" s="3"/>
      <c r="BW36" s="3"/>
      <c r="BX36" s="3"/>
      <c r="BY36" s="3"/>
    </row>
    <row r="37" spans="1:77" ht="41.45" customHeight="1">
      <c r="A37" s="64" t="s">
        <v>275</v>
      </c>
      <c r="C37" s="65"/>
      <c r="D37" s="65" t="s">
        <v>64</v>
      </c>
      <c r="E37" s="66">
        <v>162.14049485885243</v>
      </c>
      <c r="F37" s="68">
        <v>99.99945779447638</v>
      </c>
      <c r="G37" s="102" t="s">
        <v>1096</v>
      </c>
      <c r="H37" s="65"/>
      <c r="I37" s="69" t="s">
        <v>275</v>
      </c>
      <c r="J37" s="70"/>
      <c r="K37" s="70"/>
      <c r="L37" s="69" t="s">
        <v>1296</v>
      </c>
      <c r="M37" s="73">
        <v>1.1806990275043843</v>
      </c>
      <c r="N37" s="74">
        <v>3395.899169921875</v>
      </c>
      <c r="O37" s="74">
        <v>5596.0068359375</v>
      </c>
      <c r="P37" s="75"/>
      <c r="Q37" s="76"/>
      <c r="R37" s="76"/>
      <c r="S37" s="88"/>
      <c r="T37" s="48">
        <v>3</v>
      </c>
      <c r="U37" s="48">
        <v>0</v>
      </c>
      <c r="V37" s="49">
        <v>0</v>
      </c>
      <c r="W37" s="49">
        <v>0.01</v>
      </c>
      <c r="X37" s="49">
        <v>0.017657</v>
      </c>
      <c r="Y37" s="49">
        <v>0.567633</v>
      </c>
      <c r="Z37" s="49">
        <v>0.6666666666666666</v>
      </c>
      <c r="AA37" s="49">
        <v>0</v>
      </c>
      <c r="AB37" s="71">
        <v>37</v>
      </c>
      <c r="AC37" s="71"/>
      <c r="AD37" s="72"/>
      <c r="AE37" s="78" t="s">
        <v>660</v>
      </c>
      <c r="AF37" s="78">
        <v>107</v>
      </c>
      <c r="AG37" s="78">
        <v>103</v>
      </c>
      <c r="AH37" s="78">
        <v>79</v>
      </c>
      <c r="AI37" s="78">
        <v>1748</v>
      </c>
      <c r="AJ37" s="78"/>
      <c r="AK37" s="78" t="s">
        <v>770</v>
      </c>
      <c r="AL37" s="78" t="s">
        <v>868</v>
      </c>
      <c r="AM37" s="83" t="s">
        <v>928</v>
      </c>
      <c r="AN37" s="78"/>
      <c r="AO37" s="80">
        <v>43711.24600694444</v>
      </c>
      <c r="AP37" s="83" t="s">
        <v>986</v>
      </c>
      <c r="AQ37" s="78" t="b">
        <v>1</v>
      </c>
      <c r="AR37" s="78" t="b">
        <v>0</v>
      </c>
      <c r="AS37" s="78" t="b">
        <v>0</v>
      </c>
      <c r="AT37" s="78"/>
      <c r="AU37" s="78">
        <v>0</v>
      </c>
      <c r="AV37" s="78"/>
      <c r="AW37" s="78" t="b">
        <v>0</v>
      </c>
      <c r="AX37" s="78" t="s">
        <v>1149</v>
      </c>
      <c r="AY37" s="83" t="s">
        <v>1184</v>
      </c>
      <c r="AZ37" s="78" t="s">
        <v>65</v>
      </c>
      <c r="BA37" s="78" t="str">
        <f>REPLACE(INDEX(GroupVertices[Group],MATCH(Vertices[[#This Row],[Vertex]],GroupVertices[Vertex],0)),1,1,"")</f>
        <v>1</v>
      </c>
      <c r="BB37" s="48"/>
      <c r="BC37" s="48"/>
      <c r="BD37" s="48"/>
      <c r="BE37" s="48"/>
      <c r="BF37" s="48"/>
      <c r="BG37" s="48"/>
      <c r="BH37" s="48"/>
      <c r="BI37" s="48"/>
      <c r="BJ37" s="48"/>
      <c r="BK37" s="48"/>
      <c r="BL37" s="48"/>
      <c r="BM37" s="49"/>
      <c r="BN37" s="48"/>
      <c r="BO37" s="49"/>
      <c r="BP37" s="48"/>
      <c r="BQ37" s="49"/>
      <c r="BR37" s="48"/>
      <c r="BS37" s="49"/>
      <c r="BT37" s="48"/>
      <c r="BU37" s="2"/>
      <c r="BV37" s="3"/>
      <c r="BW37" s="3"/>
      <c r="BX37" s="3"/>
      <c r="BY37" s="3"/>
    </row>
    <row r="38" spans="1:77" ht="41.45" customHeight="1">
      <c r="A38" s="64" t="s">
        <v>276</v>
      </c>
      <c r="C38" s="65"/>
      <c r="D38" s="65" t="s">
        <v>64</v>
      </c>
      <c r="E38" s="66">
        <v>162.3382788834505</v>
      </c>
      <c r="F38" s="68">
        <v>99.99869449543829</v>
      </c>
      <c r="G38" s="102" t="s">
        <v>1097</v>
      </c>
      <c r="H38" s="65"/>
      <c r="I38" s="69" t="s">
        <v>276</v>
      </c>
      <c r="J38" s="70"/>
      <c r="K38" s="70"/>
      <c r="L38" s="69" t="s">
        <v>1297</v>
      </c>
      <c r="M38" s="73">
        <v>1.435081153602789</v>
      </c>
      <c r="N38" s="74">
        <v>194.9122772216797</v>
      </c>
      <c r="O38" s="74">
        <v>5403.47412109375</v>
      </c>
      <c r="P38" s="75"/>
      <c r="Q38" s="76"/>
      <c r="R38" s="76"/>
      <c r="S38" s="88"/>
      <c r="T38" s="48">
        <v>3</v>
      </c>
      <c r="U38" s="48">
        <v>0</v>
      </c>
      <c r="V38" s="49">
        <v>0</v>
      </c>
      <c r="W38" s="49">
        <v>0.01</v>
      </c>
      <c r="X38" s="49">
        <v>0.017657</v>
      </c>
      <c r="Y38" s="49">
        <v>0.567633</v>
      </c>
      <c r="Z38" s="49">
        <v>0.6666666666666666</v>
      </c>
      <c r="AA38" s="49">
        <v>0</v>
      </c>
      <c r="AB38" s="71">
        <v>38</v>
      </c>
      <c r="AC38" s="71"/>
      <c r="AD38" s="72"/>
      <c r="AE38" s="78" t="s">
        <v>661</v>
      </c>
      <c r="AF38" s="78">
        <v>328</v>
      </c>
      <c r="AG38" s="78">
        <v>248</v>
      </c>
      <c r="AH38" s="78">
        <v>15881</v>
      </c>
      <c r="AI38" s="78">
        <v>14303</v>
      </c>
      <c r="AJ38" s="78"/>
      <c r="AK38" s="78"/>
      <c r="AL38" s="78" t="s">
        <v>858</v>
      </c>
      <c r="AM38" s="78"/>
      <c r="AN38" s="78"/>
      <c r="AO38" s="80">
        <v>42415.95915509259</v>
      </c>
      <c r="AP38" s="83" t="s">
        <v>987</v>
      </c>
      <c r="AQ38" s="78" t="b">
        <v>1</v>
      </c>
      <c r="AR38" s="78" t="b">
        <v>0</v>
      </c>
      <c r="AS38" s="78" t="b">
        <v>0</v>
      </c>
      <c r="AT38" s="78"/>
      <c r="AU38" s="78">
        <v>3</v>
      </c>
      <c r="AV38" s="78"/>
      <c r="AW38" s="78" t="b">
        <v>0</v>
      </c>
      <c r="AX38" s="78" t="s">
        <v>1149</v>
      </c>
      <c r="AY38" s="83" t="s">
        <v>1185</v>
      </c>
      <c r="AZ38" s="78" t="s">
        <v>65</v>
      </c>
      <c r="BA38" s="78" t="str">
        <f>REPLACE(INDEX(GroupVertices[Group],MATCH(Vertices[[#This Row],[Vertex]],GroupVertices[Vertex],0)),1,1,"")</f>
        <v>1</v>
      </c>
      <c r="BB38" s="48"/>
      <c r="BC38" s="48"/>
      <c r="BD38" s="48"/>
      <c r="BE38" s="48"/>
      <c r="BF38" s="48"/>
      <c r="BG38" s="48"/>
      <c r="BH38" s="48"/>
      <c r="BI38" s="48"/>
      <c r="BJ38" s="48"/>
      <c r="BK38" s="48"/>
      <c r="BL38" s="48"/>
      <c r="BM38" s="49"/>
      <c r="BN38" s="48"/>
      <c r="BO38" s="49"/>
      <c r="BP38" s="48"/>
      <c r="BQ38" s="49"/>
      <c r="BR38" s="48"/>
      <c r="BS38" s="49"/>
      <c r="BT38" s="48"/>
      <c r="BU38" s="2"/>
      <c r="BV38" s="3"/>
      <c r="BW38" s="3"/>
      <c r="BX38" s="3"/>
      <c r="BY38" s="3"/>
    </row>
    <row r="39" spans="1:77" ht="41.45" customHeight="1">
      <c r="A39" s="64" t="s">
        <v>277</v>
      </c>
      <c r="C39" s="65"/>
      <c r="D39" s="65" t="s">
        <v>64</v>
      </c>
      <c r="E39" s="66">
        <v>162.48422985332633</v>
      </c>
      <c r="F39" s="68">
        <v>99.99813123338947</v>
      </c>
      <c r="G39" s="102" t="s">
        <v>1098</v>
      </c>
      <c r="H39" s="65"/>
      <c r="I39" s="69" t="s">
        <v>277</v>
      </c>
      <c r="J39" s="70"/>
      <c r="K39" s="70"/>
      <c r="L39" s="69" t="s">
        <v>1298</v>
      </c>
      <c r="M39" s="73">
        <v>1.6227976190685085</v>
      </c>
      <c r="N39" s="74">
        <v>1270.5626220703125</v>
      </c>
      <c r="O39" s="74">
        <v>882.1763916015625</v>
      </c>
      <c r="P39" s="75"/>
      <c r="Q39" s="76"/>
      <c r="R39" s="76"/>
      <c r="S39" s="88"/>
      <c r="T39" s="48">
        <v>3</v>
      </c>
      <c r="U39" s="48">
        <v>0</v>
      </c>
      <c r="V39" s="49">
        <v>0</v>
      </c>
      <c r="W39" s="49">
        <v>0.01</v>
      </c>
      <c r="X39" s="49">
        <v>0.017657</v>
      </c>
      <c r="Y39" s="49">
        <v>0.567633</v>
      </c>
      <c r="Z39" s="49">
        <v>0.6666666666666666</v>
      </c>
      <c r="AA39" s="49">
        <v>0</v>
      </c>
      <c r="AB39" s="71">
        <v>39</v>
      </c>
      <c r="AC39" s="71"/>
      <c r="AD39" s="72"/>
      <c r="AE39" s="78" t="s">
        <v>662</v>
      </c>
      <c r="AF39" s="78">
        <v>1615</v>
      </c>
      <c r="AG39" s="78">
        <v>355</v>
      </c>
      <c r="AH39" s="78">
        <v>22626</v>
      </c>
      <c r="AI39" s="78">
        <v>45272</v>
      </c>
      <c r="AJ39" s="78"/>
      <c r="AK39" s="78" t="s">
        <v>771</v>
      </c>
      <c r="AL39" s="78" t="s">
        <v>869</v>
      </c>
      <c r="AM39" s="78"/>
      <c r="AN39" s="78"/>
      <c r="AO39" s="80">
        <v>40426.14759259259</v>
      </c>
      <c r="AP39" s="78"/>
      <c r="AQ39" s="78" t="b">
        <v>0</v>
      </c>
      <c r="AR39" s="78" t="b">
        <v>0</v>
      </c>
      <c r="AS39" s="78" t="b">
        <v>0</v>
      </c>
      <c r="AT39" s="78"/>
      <c r="AU39" s="78">
        <v>0</v>
      </c>
      <c r="AV39" s="83" t="s">
        <v>1058</v>
      </c>
      <c r="AW39" s="78" t="b">
        <v>0</v>
      </c>
      <c r="AX39" s="78" t="s">
        <v>1149</v>
      </c>
      <c r="AY39" s="83" t="s">
        <v>1186</v>
      </c>
      <c r="AZ39" s="78" t="s">
        <v>65</v>
      </c>
      <c r="BA39" s="78" t="str">
        <f>REPLACE(INDEX(GroupVertices[Group],MATCH(Vertices[[#This Row],[Vertex]],GroupVertices[Vertex],0)),1,1,"")</f>
        <v>1</v>
      </c>
      <c r="BB39" s="48"/>
      <c r="BC39" s="48"/>
      <c r="BD39" s="48"/>
      <c r="BE39" s="48"/>
      <c r="BF39" s="48"/>
      <c r="BG39" s="48"/>
      <c r="BH39" s="48"/>
      <c r="BI39" s="48"/>
      <c r="BJ39" s="48"/>
      <c r="BK39" s="48"/>
      <c r="BL39" s="48"/>
      <c r="BM39" s="49"/>
      <c r="BN39" s="48"/>
      <c r="BO39" s="49"/>
      <c r="BP39" s="48"/>
      <c r="BQ39" s="49"/>
      <c r="BR39" s="48"/>
      <c r="BS39" s="49"/>
      <c r="BT39" s="48"/>
      <c r="BU39" s="2"/>
      <c r="BV39" s="3"/>
      <c r="BW39" s="3"/>
      <c r="BX39" s="3"/>
      <c r="BY39" s="3"/>
    </row>
    <row r="40" spans="1:77" ht="41.45" customHeight="1">
      <c r="A40" s="64" t="s">
        <v>278</v>
      </c>
      <c r="C40" s="65"/>
      <c r="D40" s="65" t="s">
        <v>64</v>
      </c>
      <c r="E40" s="66">
        <v>171.03259179923074</v>
      </c>
      <c r="F40" s="68">
        <v>99.96514092254954</v>
      </c>
      <c r="G40" s="102" t="s">
        <v>1099</v>
      </c>
      <c r="H40" s="65"/>
      <c r="I40" s="69" t="s">
        <v>278</v>
      </c>
      <c r="J40" s="70"/>
      <c r="K40" s="70"/>
      <c r="L40" s="69" t="s">
        <v>1299</v>
      </c>
      <c r="M40" s="73">
        <v>12.6173685449906</v>
      </c>
      <c r="N40" s="74">
        <v>3827.920654296875</v>
      </c>
      <c r="O40" s="74">
        <v>2873.07763671875</v>
      </c>
      <c r="P40" s="75"/>
      <c r="Q40" s="76"/>
      <c r="R40" s="76"/>
      <c r="S40" s="88"/>
      <c r="T40" s="48">
        <v>3</v>
      </c>
      <c r="U40" s="48">
        <v>0</v>
      </c>
      <c r="V40" s="49">
        <v>0</v>
      </c>
      <c r="W40" s="49">
        <v>0.01</v>
      </c>
      <c r="X40" s="49">
        <v>0.017657</v>
      </c>
      <c r="Y40" s="49">
        <v>0.567633</v>
      </c>
      <c r="Z40" s="49">
        <v>0.6666666666666666</v>
      </c>
      <c r="AA40" s="49">
        <v>0</v>
      </c>
      <c r="AB40" s="71">
        <v>40</v>
      </c>
      <c r="AC40" s="71"/>
      <c r="AD40" s="72"/>
      <c r="AE40" s="78" t="s">
        <v>663</v>
      </c>
      <c r="AF40" s="78">
        <v>5216</v>
      </c>
      <c r="AG40" s="78">
        <v>6622</v>
      </c>
      <c r="AH40" s="78">
        <v>101237</v>
      </c>
      <c r="AI40" s="78">
        <v>203539</v>
      </c>
      <c r="AJ40" s="78"/>
      <c r="AK40" s="78" t="s">
        <v>772</v>
      </c>
      <c r="AL40" s="78"/>
      <c r="AM40" s="78"/>
      <c r="AN40" s="78"/>
      <c r="AO40" s="80">
        <v>42964.045590277776</v>
      </c>
      <c r="AP40" s="83" t="s">
        <v>988</v>
      </c>
      <c r="AQ40" s="78" t="b">
        <v>1</v>
      </c>
      <c r="AR40" s="78" t="b">
        <v>0</v>
      </c>
      <c r="AS40" s="78" t="b">
        <v>0</v>
      </c>
      <c r="AT40" s="78"/>
      <c r="AU40" s="78">
        <v>3</v>
      </c>
      <c r="AV40" s="78"/>
      <c r="AW40" s="78" t="b">
        <v>0</v>
      </c>
      <c r="AX40" s="78" t="s">
        <v>1149</v>
      </c>
      <c r="AY40" s="83" t="s">
        <v>1187</v>
      </c>
      <c r="AZ40" s="78" t="s">
        <v>65</v>
      </c>
      <c r="BA40" s="78" t="str">
        <f>REPLACE(INDEX(GroupVertices[Group],MATCH(Vertices[[#This Row],[Vertex]],GroupVertices[Vertex],0)),1,1,"")</f>
        <v>1</v>
      </c>
      <c r="BB40" s="48"/>
      <c r="BC40" s="48"/>
      <c r="BD40" s="48"/>
      <c r="BE40" s="48"/>
      <c r="BF40" s="48"/>
      <c r="BG40" s="48"/>
      <c r="BH40" s="48"/>
      <c r="BI40" s="48"/>
      <c r="BJ40" s="48"/>
      <c r="BK40" s="48"/>
      <c r="BL40" s="48"/>
      <c r="BM40" s="49"/>
      <c r="BN40" s="48"/>
      <c r="BO40" s="49"/>
      <c r="BP40" s="48"/>
      <c r="BQ40" s="49"/>
      <c r="BR40" s="48"/>
      <c r="BS40" s="49"/>
      <c r="BT40" s="48"/>
      <c r="BU40" s="2"/>
      <c r="BV40" s="3"/>
      <c r="BW40" s="3"/>
      <c r="BX40" s="3"/>
      <c r="BY40" s="3"/>
    </row>
    <row r="41" spans="1:77" ht="41.45" customHeight="1">
      <c r="A41" s="64" t="s">
        <v>279</v>
      </c>
      <c r="C41" s="65"/>
      <c r="D41" s="65" t="s">
        <v>64</v>
      </c>
      <c r="E41" s="66">
        <v>206.9174340001009</v>
      </c>
      <c r="F41" s="68">
        <v>99.8266521563812</v>
      </c>
      <c r="G41" s="102" t="s">
        <v>1100</v>
      </c>
      <c r="H41" s="65"/>
      <c r="I41" s="69" t="s">
        <v>279</v>
      </c>
      <c r="J41" s="70"/>
      <c r="K41" s="70"/>
      <c r="L41" s="69" t="s">
        <v>1300</v>
      </c>
      <c r="M41" s="73">
        <v>58.77105801669291</v>
      </c>
      <c r="N41" s="74">
        <v>2489.271484375</v>
      </c>
      <c r="O41" s="74">
        <v>410.5998840332031</v>
      </c>
      <c r="P41" s="75"/>
      <c r="Q41" s="76"/>
      <c r="R41" s="76"/>
      <c r="S41" s="88"/>
      <c r="T41" s="48">
        <v>3</v>
      </c>
      <c r="U41" s="48">
        <v>0</v>
      </c>
      <c r="V41" s="49">
        <v>0</v>
      </c>
      <c r="W41" s="49">
        <v>0.01</v>
      </c>
      <c r="X41" s="49">
        <v>0.017657</v>
      </c>
      <c r="Y41" s="49">
        <v>0.567633</v>
      </c>
      <c r="Z41" s="49">
        <v>0.6666666666666666</v>
      </c>
      <c r="AA41" s="49">
        <v>0</v>
      </c>
      <c r="AB41" s="71">
        <v>41</v>
      </c>
      <c r="AC41" s="71"/>
      <c r="AD41" s="72"/>
      <c r="AE41" s="78" t="s">
        <v>664</v>
      </c>
      <c r="AF41" s="78">
        <v>33736</v>
      </c>
      <c r="AG41" s="78">
        <v>32930</v>
      </c>
      <c r="AH41" s="78">
        <v>109513</v>
      </c>
      <c r="AI41" s="78">
        <v>58637</v>
      </c>
      <c r="AJ41" s="78"/>
      <c r="AK41" s="78" t="s">
        <v>773</v>
      </c>
      <c r="AL41" s="78" t="s">
        <v>870</v>
      </c>
      <c r="AM41" s="78"/>
      <c r="AN41" s="78"/>
      <c r="AO41" s="80">
        <v>43295.922118055554</v>
      </c>
      <c r="AP41" s="83" t="s">
        <v>989</v>
      </c>
      <c r="AQ41" s="78" t="b">
        <v>1</v>
      </c>
      <c r="AR41" s="78" t="b">
        <v>0</v>
      </c>
      <c r="AS41" s="78" t="b">
        <v>1</v>
      </c>
      <c r="AT41" s="78"/>
      <c r="AU41" s="78">
        <v>14</v>
      </c>
      <c r="AV41" s="78"/>
      <c r="AW41" s="78" t="b">
        <v>0</v>
      </c>
      <c r="AX41" s="78" t="s">
        <v>1149</v>
      </c>
      <c r="AY41" s="83" t="s">
        <v>1188</v>
      </c>
      <c r="AZ41" s="78" t="s">
        <v>65</v>
      </c>
      <c r="BA41" s="78" t="str">
        <f>REPLACE(INDEX(GroupVertices[Group],MATCH(Vertices[[#This Row],[Vertex]],GroupVertices[Vertex],0)),1,1,"")</f>
        <v>1</v>
      </c>
      <c r="BB41" s="48"/>
      <c r="BC41" s="48"/>
      <c r="BD41" s="48"/>
      <c r="BE41" s="48"/>
      <c r="BF41" s="48"/>
      <c r="BG41" s="48"/>
      <c r="BH41" s="48"/>
      <c r="BI41" s="48"/>
      <c r="BJ41" s="48"/>
      <c r="BK41" s="48"/>
      <c r="BL41" s="48"/>
      <c r="BM41" s="49"/>
      <c r="BN41" s="48"/>
      <c r="BO41" s="49"/>
      <c r="BP41" s="48"/>
      <c r="BQ41" s="49"/>
      <c r="BR41" s="48"/>
      <c r="BS41" s="49"/>
      <c r="BT41" s="48"/>
      <c r="BU41" s="2"/>
      <c r="BV41" s="3"/>
      <c r="BW41" s="3"/>
      <c r="BX41" s="3"/>
      <c r="BY41" s="3"/>
    </row>
    <row r="42" spans="1:77" ht="41.45" customHeight="1">
      <c r="A42" s="64" t="s">
        <v>280</v>
      </c>
      <c r="C42" s="65"/>
      <c r="D42" s="65" t="s">
        <v>64</v>
      </c>
      <c r="E42" s="66">
        <v>179.93014485063244</v>
      </c>
      <c r="F42" s="68">
        <v>99.9308029940975</v>
      </c>
      <c r="G42" s="102" t="s">
        <v>1101</v>
      </c>
      <c r="H42" s="65"/>
      <c r="I42" s="69" t="s">
        <v>280</v>
      </c>
      <c r="J42" s="70"/>
      <c r="K42" s="70"/>
      <c r="L42" s="69" t="s">
        <v>1301</v>
      </c>
      <c r="M42" s="73">
        <v>24.06105550043815</v>
      </c>
      <c r="N42" s="74">
        <v>1824.5799560546875</v>
      </c>
      <c r="O42" s="74">
        <v>9425.0927734375</v>
      </c>
      <c r="P42" s="75"/>
      <c r="Q42" s="76"/>
      <c r="R42" s="76"/>
      <c r="S42" s="88"/>
      <c r="T42" s="48">
        <v>3</v>
      </c>
      <c r="U42" s="48">
        <v>0</v>
      </c>
      <c r="V42" s="49">
        <v>0</v>
      </c>
      <c r="W42" s="49">
        <v>0.01</v>
      </c>
      <c r="X42" s="49">
        <v>0.017657</v>
      </c>
      <c r="Y42" s="49">
        <v>0.567633</v>
      </c>
      <c r="Z42" s="49">
        <v>0.6666666666666666</v>
      </c>
      <c r="AA42" s="49">
        <v>0</v>
      </c>
      <c r="AB42" s="71">
        <v>42</v>
      </c>
      <c r="AC42" s="71"/>
      <c r="AD42" s="72"/>
      <c r="AE42" s="78" t="s">
        <v>665</v>
      </c>
      <c r="AF42" s="78">
        <v>10483</v>
      </c>
      <c r="AG42" s="78">
        <v>13145</v>
      </c>
      <c r="AH42" s="78">
        <v>24565</v>
      </c>
      <c r="AI42" s="78">
        <v>7096</v>
      </c>
      <c r="AJ42" s="78"/>
      <c r="AK42" s="78" t="s">
        <v>774</v>
      </c>
      <c r="AL42" s="78"/>
      <c r="AM42" s="78"/>
      <c r="AN42" s="78"/>
      <c r="AO42" s="80">
        <v>43638.788819444446</v>
      </c>
      <c r="AP42" s="83" t="s">
        <v>990</v>
      </c>
      <c r="AQ42" s="78" t="b">
        <v>1</v>
      </c>
      <c r="AR42" s="78" t="b">
        <v>0</v>
      </c>
      <c r="AS42" s="78" t="b">
        <v>0</v>
      </c>
      <c r="AT42" s="78"/>
      <c r="AU42" s="78">
        <v>1</v>
      </c>
      <c r="AV42" s="78"/>
      <c r="AW42" s="78" t="b">
        <v>0</v>
      </c>
      <c r="AX42" s="78" t="s">
        <v>1149</v>
      </c>
      <c r="AY42" s="83" t="s">
        <v>1189</v>
      </c>
      <c r="AZ42" s="78" t="s">
        <v>65</v>
      </c>
      <c r="BA42" s="78" t="str">
        <f>REPLACE(INDEX(GroupVertices[Group],MATCH(Vertices[[#This Row],[Vertex]],GroupVertices[Vertex],0)),1,1,"")</f>
        <v>1</v>
      </c>
      <c r="BB42" s="48"/>
      <c r="BC42" s="48"/>
      <c r="BD42" s="48"/>
      <c r="BE42" s="48"/>
      <c r="BF42" s="48"/>
      <c r="BG42" s="48"/>
      <c r="BH42" s="48"/>
      <c r="BI42" s="48"/>
      <c r="BJ42" s="48"/>
      <c r="BK42" s="48"/>
      <c r="BL42" s="48"/>
      <c r="BM42" s="49"/>
      <c r="BN42" s="48"/>
      <c r="BO42" s="49"/>
      <c r="BP42" s="48"/>
      <c r="BQ42" s="49"/>
      <c r="BR42" s="48"/>
      <c r="BS42" s="49"/>
      <c r="BT42" s="48"/>
      <c r="BU42" s="2"/>
      <c r="BV42" s="3"/>
      <c r="BW42" s="3"/>
      <c r="BX42" s="3"/>
      <c r="BY42" s="3"/>
    </row>
    <row r="43" spans="1:77" ht="41.45" customHeight="1">
      <c r="A43" s="64" t="s">
        <v>281</v>
      </c>
      <c r="C43" s="65"/>
      <c r="D43" s="65" t="s">
        <v>64</v>
      </c>
      <c r="E43" s="66">
        <v>163.3244709509292</v>
      </c>
      <c r="F43" s="68">
        <v>99.99488852851036</v>
      </c>
      <c r="G43" s="102" t="s">
        <v>1102</v>
      </c>
      <c r="H43" s="65"/>
      <c r="I43" s="69" t="s">
        <v>281</v>
      </c>
      <c r="J43" s="70"/>
      <c r="K43" s="70"/>
      <c r="L43" s="69" t="s">
        <v>1302</v>
      </c>
      <c r="M43" s="73">
        <v>2.7034830651141455</v>
      </c>
      <c r="N43" s="74">
        <v>262.5357666015625</v>
      </c>
      <c r="O43" s="74">
        <v>4207.03515625</v>
      </c>
      <c r="P43" s="75"/>
      <c r="Q43" s="76"/>
      <c r="R43" s="76"/>
      <c r="S43" s="88"/>
      <c r="T43" s="48">
        <v>3</v>
      </c>
      <c r="U43" s="48">
        <v>0</v>
      </c>
      <c r="V43" s="49">
        <v>0</v>
      </c>
      <c r="W43" s="49">
        <v>0.01</v>
      </c>
      <c r="X43" s="49">
        <v>0.017657</v>
      </c>
      <c r="Y43" s="49">
        <v>0.567633</v>
      </c>
      <c r="Z43" s="49">
        <v>0.6666666666666666</v>
      </c>
      <c r="AA43" s="49">
        <v>0</v>
      </c>
      <c r="AB43" s="71">
        <v>43</v>
      </c>
      <c r="AC43" s="71"/>
      <c r="AD43" s="72"/>
      <c r="AE43" s="78" t="s">
        <v>666</v>
      </c>
      <c r="AF43" s="78">
        <v>1858</v>
      </c>
      <c r="AG43" s="78">
        <v>971</v>
      </c>
      <c r="AH43" s="78">
        <v>60084</v>
      </c>
      <c r="AI43" s="78">
        <v>12207</v>
      </c>
      <c r="AJ43" s="78"/>
      <c r="AK43" s="78" t="s">
        <v>775</v>
      </c>
      <c r="AL43" s="78" t="s">
        <v>871</v>
      </c>
      <c r="AM43" s="78"/>
      <c r="AN43" s="78"/>
      <c r="AO43" s="80">
        <v>42156.92636574074</v>
      </c>
      <c r="AP43" s="83" t="s">
        <v>991</v>
      </c>
      <c r="AQ43" s="78" t="b">
        <v>0</v>
      </c>
      <c r="AR43" s="78" t="b">
        <v>0</v>
      </c>
      <c r="AS43" s="78" t="b">
        <v>1</v>
      </c>
      <c r="AT43" s="78"/>
      <c r="AU43" s="78">
        <v>17</v>
      </c>
      <c r="AV43" s="83" t="s">
        <v>1058</v>
      </c>
      <c r="AW43" s="78" t="b">
        <v>0</v>
      </c>
      <c r="AX43" s="78" t="s">
        <v>1149</v>
      </c>
      <c r="AY43" s="83" t="s">
        <v>1190</v>
      </c>
      <c r="AZ43" s="78" t="s">
        <v>65</v>
      </c>
      <c r="BA43" s="78" t="str">
        <f>REPLACE(INDEX(GroupVertices[Group],MATCH(Vertices[[#This Row],[Vertex]],GroupVertices[Vertex],0)),1,1,"")</f>
        <v>1</v>
      </c>
      <c r="BB43" s="48"/>
      <c r="BC43" s="48"/>
      <c r="BD43" s="48"/>
      <c r="BE43" s="48"/>
      <c r="BF43" s="48"/>
      <c r="BG43" s="48"/>
      <c r="BH43" s="48"/>
      <c r="BI43" s="48"/>
      <c r="BJ43" s="48"/>
      <c r="BK43" s="48"/>
      <c r="BL43" s="48"/>
      <c r="BM43" s="49"/>
      <c r="BN43" s="48"/>
      <c r="BO43" s="49"/>
      <c r="BP43" s="48"/>
      <c r="BQ43" s="49"/>
      <c r="BR43" s="48"/>
      <c r="BS43" s="49"/>
      <c r="BT43" s="48"/>
      <c r="BU43" s="2"/>
      <c r="BV43" s="3"/>
      <c r="BW43" s="3"/>
      <c r="BX43" s="3"/>
      <c r="BY43" s="3"/>
    </row>
    <row r="44" spans="1:77" ht="41.45" customHeight="1">
      <c r="A44" s="64" t="s">
        <v>282</v>
      </c>
      <c r="C44" s="65"/>
      <c r="D44" s="65" t="s">
        <v>64</v>
      </c>
      <c r="E44" s="66">
        <v>172.81810413163683</v>
      </c>
      <c r="F44" s="68">
        <v>99.95825017468142</v>
      </c>
      <c r="G44" s="102" t="s">
        <v>1103</v>
      </c>
      <c r="H44" s="65"/>
      <c r="I44" s="69" t="s">
        <v>282</v>
      </c>
      <c r="J44" s="70"/>
      <c r="K44" s="70"/>
      <c r="L44" s="69" t="s">
        <v>1303</v>
      </c>
      <c r="M44" s="73">
        <v>14.913825117837579</v>
      </c>
      <c r="N44" s="74">
        <v>1405.8846435546875</v>
      </c>
      <c r="O44" s="74">
        <v>9373.8916015625</v>
      </c>
      <c r="P44" s="75"/>
      <c r="Q44" s="76"/>
      <c r="R44" s="76"/>
      <c r="S44" s="88"/>
      <c r="T44" s="48">
        <v>3</v>
      </c>
      <c r="U44" s="48">
        <v>0</v>
      </c>
      <c r="V44" s="49">
        <v>0</v>
      </c>
      <c r="W44" s="49">
        <v>0.01</v>
      </c>
      <c r="X44" s="49">
        <v>0.017657</v>
      </c>
      <c r="Y44" s="49">
        <v>0.567633</v>
      </c>
      <c r="Z44" s="49">
        <v>0.6666666666666666</v>
      </c>
      <c r="AA44" s="49">
        <v>0</v>
      </c>
      <c r="AB44" s="71">
        <v>44</v>
      </c>
      <c r="AC44" s="71"/>
      <c r="AD44" s="72"/>
      <c r="AE44" s="78" t="s">
        <v>667</v>
      </c>
      <c r="AF44" s="78">
        <v>7770</v>
      </c>
      <c r="AG44" s="78">
        <v>7931</v>
      </c>
      <c r="AH44" s="78">
        <v>27614</v>
      </c>
      <c r="AI44" s="78">
        <v>8429</v>
      </c>
      <c r="AJ44" s="78"/>
      <c r="AK44" s="78" t="s">
        <v>776</v>
      </c>
      <c r="AL44" s="78" t="s">
        <v>870</v>
      </c>
      <c r="AM44" s="78"/>
      <c r="AN44" s="78"/>
      <c r="AO44" s="80">
        <v>42973.83421296296</v>
      </c>
      <c r="AP44" s="83" t="s">
        <v>992</v>
      </c>
      <c r="AQ44" s="78" t="b">
        <v>1</v>
      </c>
      <c r="AR44" s="78" t="b">
        <v>0</v>
      </c>
      <c r="AS44" s="78" t="b">
        <v>0</v>
      </c>
      <c r="AT44" s="78"/>
      <c r="AU44" s="78">
        <v>0</v>
      </c>
      <c r="AV44" s="78"/>
      <c r="AW44" s="78" t="b">
        <v>0</v>
      </c>
      <c r="AX44" s="78" t="s">
        <v>1149</v>
      </c>
      <c r="AY44" s="83" t="s">
        <v>1191</v>
      </c>
      <c r="AZ44" s="78" t="s">
        <v>65</v>
      </c>
      <c r="BA44" s="78" t="str">
        <f>REPLACE(INDEX(GroupVertices[Group],MATCH(Vertices[[#This Row],[Vertex]],GroupVertices[Vertex],0)),1,1,"")</f>
        <v>1</v>
      </c>
      <c r="BB44" s="48"/>
      <c r="BC44" s="48"/>
      <c r="BD44" s="48"/>
      <c r="BE44" s="48"/>
      <c r="BF44" s="48"/>
      <c r="BG44" s="48"/>
      <c r="BH44" s="48"/>
      <c r="BI44" s="48"/>
      <c r="BJ44" s="48"/>
      <c r="BK44" s="48"/>
      <c r="BL44" s="48"/>
      <c r="BM44" s="49"/>
      <c r="BN44" s="48"/>
      <c r="BO44" s="49"/>
      <c r="BP44" s="48"/>
      <c r="BQ44" s="49"/>
      <c r="BR44" s="48"/>
      <c r="BS44" s="49"/>
      <c r="BT44" s="48"/>
      <c r="BU44" s="2"/>
      <c r="BV44" s="3"/>
      <c r="BW44" s="3"/>
      <c r="BX44" s="3"/>
      <c r="BY44" s="3"/>
    </row>
    <row r="45" spans="1:77" ht="41.45" customHeight="1">
      <c r="A45" s="64" t="s">
        <v>283</v>
      </c>
      <c r="C45" s="65"/>
      <c r="D45" s="65" t="s">
        <v>64</v>
      </c>
      <c r="E45" s="66">
        <v>162.7570354044961</v>
      </c>
      <c r="F45" s="68">
        <v>99.99707840713002</v>
      </c>
      <c r="G45" s="102" t="s">
        <v>1104</v>
      </c>
      <c r="H45" s="65"/>
      <c r="I45" s="69" t="s">
        <v>283</v>
      </c>
      <c r="J45" s="70"/>
      <c r="K45" s="70"/>
      <c r="L45" s="69" t="s">
        <v>1304</v>
      </c>
      <c r="M45" s="73">
        <v>1.9736695171352738</v>
      </c>
      <c r="N45" s="74">
        <v>885.2332153320312</v>
      </c>
      <c r="O45" s="74">
        <v>3123.4462890625</v>
      </c>
      <c r="P45" s="75"/>
      <c r="Q45" s="76"/>
      <c r="R45" s="76"/>
      <c r="S45" s="88"/>
      <c r="T45" s="48">
        <v>3</v>
      </c>
      <c r="U45" s="48">
        <v>0</v>
      </c>
      <c r="V45" s="49">
        <v>0</v>
      </c>
      <c r="W45" s="49">
        <v>0.01</v>
      </c>
      <c r="X45" s="49">
        <v>0.017657</v>
      </c>
      <c r="Y45" s="49">
        <v>0.567633</v>
      </c>
      <c r="Z45" s="49">
        <v>0.6666666666666666</v>
      </c>
      <c r="AA45" s="49">
        <v>0</v>
      </c>
      <c r="AB45" s="71">
        <v>45</v>
      </c>
      <c r="AC45" s="71"/>
      <c r="AD45" s="72"/>
      <c r="AE45" s="78" t="s">
        <v>668</v>
      </c>
      <c r="AF45" s="78">
        <v>657</v>
      </c>
      <c r="AG45" s="78">
        <v>555</v>
      </c>
      <c r="AH45" s="78">
        <v>3743</v>
      </c>
      <c r="AI45" s="78">
        <v>6363</v>
      </c>
      <c r="AJ45" s="78"/>
      <c r="AK45" s="78" t="s">
        <v>777</v>
      </c>
      <c r="AL45" s="78" t="s">
        <v>872</v>
      </c>
      <c r="AM45" s="78"/>
      <c r="AN45" s="78"/>
      <c r="AO45" s="80">
        <v>43640.45398148148</v>
      </c>
      <c r="AP45" s="83" t="s">
        <v>993</v>
      </c>
      <c r="AQ45" s="78" t="b">
        <v>1</v>
      </c>
      <c r="AR45" s="78" t="b">
        <v>0</v>
      </c>
      <c r="AS45" s="78" t="b">
        <v>0</v>
      </c>
      <c r="AT45" s="78"/>
      <c r="AU45" s="78">
        <v>3</v>
      </c>
      <c r="AV45" s="78"/>
      <c r="AW45" s="78" t="b">
        <v>0</v>
      </c>
      <c r="AX45" s="78" t="s">
        <v>1149</v>
      </c>
      <c r="AY45" s="83" t="s">
        <v>1192</v>
      </c>
      <c r="AZ45" s="78" t="s">
        <v>65</v>
      </c>
      <c r="BA45" s="78" t="str">
        <f>REPLACE(INDEX(GroupVertices[Group],MATCH(Vertices[[#This Row],[Vertex]],GroupVertices[Vertex],0)),1,1,"")</f>
        <v>1</v>
      </c>
      <c r="BB45" s="48"/>
      <c r="BC45" s="48"/>
      <c r="BD45" s="48"/>
      <c r="BE45" s="48"/>
      <c r="BF45" s="48"/>
      <c r="BG45" s="48"/>
      <c r="BH45" s="48"/>
      <c r="BI45" s="48"/>
      <c r="BJ45" s="48"/>
      <c r="BK45" s="48"/>
      <c r="BL45" s="48"/>
      <c r="BM45" s="49"/>
      <c r="BN45" s="48"/>
      <c r="BO45" s="49"/>
      <c r="BP45" s="48"/>
      <c r="BQ45" s="49"/>
      <c r="BR45" s="48"/>
      <c r="BS45" s="49"/>
      <c r="BT45" s="48"/>
      <c r="BU45" s="2"/>
      <c r="BV45" s="3"/>
      <c r="BW45" s="3"/>
      <c r="BX45" s="3"/>
      <c r="BY45" s="3"/>
    </row>
    <row r="46" spans="1:77" ht="41.45" customHeight="1">
      <c r="A46" s="64" t="s">
        <v>284</v>
      </c>
      <c r="C46" s="65"/>
      <c r="D46" s="65" t="s">
        <v>64</v>
      </c>
      <c r="E46" s="66">
        <v>167.45474699563934</v>
      </c>
      <c r="F46" s="68">
        <v>99.97894873894225</v>
      </c>
      <c r="G46" s="102" t="s">
        <v>1105</v>
      </c>
      <c r="H46" s="65"/>
      <c r="I46" s="69" t="s">
        <v>284</v>
      </c>
      <c r="J46" s="70"/>
      <c r="K46" s="70"/>
      <c r="L46" s="69" t="s">
        <v>1305</v>
      </c>
      <c r="M46" s="73">
        <v>8.015683601844973</v>
      </c>
      <c r="N46" s="74">
        <v>933.9020385742188</v>
      </c>
      <c r="O46" s="74">
        <v>1411.061279296875</v>
      </c>
      <c r="P46" s="75"/>
      <c r="Q46" s="76"/>
      <c r="R46" s="76"/>
      <c r="S46" s="88"/>
      <c r="T46" s="48">
        <v>3</v>
      </c>
      <c r="U46" s="48">
        <v>0</v>
      </c>
      <c r="V46" s="49">
        <v>0</v>
      </c>
      <c r="W46" s="49">
        <v>0.01</v>
      </c>
      <c r="X46" s="49">
        <v>0.017657</v>
      </c>
      <c r="Y46" s="49">
        <v>0.567633</v>
      </c>
      <c r="Z46" s="49">
        <v>0.6666666666666666</v>
      </c>
      <c r="AA46" s="49">
        <v>0</v>
      </c>
      <c r="AB46" s="71">
        <v>46</v>
      </c>
      <c r="AC46" s="71"/>
      <c r="AD46" s="72"/>
      <c r="AE46" s="78" t="s">
        <v>669</v>
      </c>
      <c r="AF46" s="78">
        <v>3997</v>
      </c>
      <c r="AG46" s="78">
        <v>3999</v>
      </c>
      <c r="AH46" s="78">
        <v>31885</v>
      </c>
      <c r="AI46" s="78">
        <v>18035</v>
      </c>
      <c r="AJ46" s="78"/>
      <c r="AK46" s="78" t="s">
        <v>778</v>
      </c>
      <c r="AL46" s="78" t="s">
        <v>858</v>
      </c>
      <c r="AM46" s="78"/>
      <c r="AN46" s="78"/>
      <c r="AO46" s="80">
        <v>43172.2253125</v>
      </c>
      <c r="AP46" s="83" t="s">
        <v>994</v>
      </c>
      <c r="AQ46" s="78" t="b">
        <v>0</v>
      </c>
      <c r="AR46" s="78" t="b">
        <v>0</v>
      </c>
      <c r="AS46" s="78" t="b">
        <v>0</v>
      </c>
      <c r="AT46" s="78"/>
      <c r="AU46" s="78">
        <v>3</v>
      </c>
      <c r="AV46" s="83" t="s">
        <v>1058</v>
      </c>
      <c r="AW46" s="78" t="b">
        <v>0</v>
      </c>
      <c r="AX46" s="78" t="s">
        <v>1149</v>
      </c>
      <c r="AY46" s="83" t="s">
        <v>1193</v>
      </c>
      <c r="AZ46" s="78" t="s">
        <v>65</v>
      </c>
      <c r="BA46" s="78" t="str">
        <f>REPLACE(INDEX(GroupVertices[Group],MATCH(Vertices[[#This Row],[Vertex]],GroupVertices[Vertex],0)),1,1,"")</f>
        <v>1</v>
      </c>
      <c r="BB46" s="48"/>
      <c r="BC46" s="48"/>
      <c r="BD46" s="48"/>
      <c r="BE46" s="48"/>
      <c r="BF46" s="48"/>
      <c r="BG46" s="48"/>
      <c r="BH46" s="48"/>
      <c r="BI46" s="48"/>
      <c r="BJ46" s="48"/>
      <c r="BK46" s="48"/>
      <c r="BL46" s="48"/>
      <c r="BM46" s="49"/>
      <c r="BN46" s="48"/>
      <c r="BO46" s="49"/>
      <c r="BP46" s="48"/>
      <c r="BQ46" s="49"/>
      <c r="BR46" s="48"/>
      <c r="BS46" s="49"/>
      <c r="BT46" s="48"/>
      <c r="BU46" s="2"/>
      <c r="BV46" s="3"/>
      <c r="BW46" s="3"/>
      <c r="BX46" s="3"/>
      <c r="BY46" s="3"/>
    </row>
    <row r="47" spans="1:77" ht="41.45" customHeight="1">
      <c r="A47" s="64" t="s">
        <v>285</v>
      </c>
      <c r="C47" s="65"/>
      <c r="D47" s="65" t="s">
        <v>64</v>
      </c>
      <c r="E47" s="66">
        <v>162.36419541081162</v>
      </c>
      <c r="F47" s="68">
        <v>99.99859447694364</v>
      </c>
      <c r="G47" s="102" t="s">
        <v>1106</v>
      </c>
      <c r="H47" s="65"/>
      <c r="I47" s="69" t="s">
        <v>285</v>
      </c>
      <c r="J47" s="70"/>
      <c r="K47" s="70"/>
      <c r="L47" s="69" t="s">
        <v>1306</v>
      </c>
      <c r="M47" s="73">
        <v>1.4684139839191317</v>
      </c>
      <c r="N47" s="74">
        <v>3089.507080078125</v>
      </c>
      <c r="O47" s="74">
        <v>2421.444091796875</v>
      </c>
      <c r="P47" s="75"/>
      <c r="Q47" s="76"/>
      <c r="R47" s="76"/>
      <c r="S47" s="88"/>
      <c r="T47" s="48">
        <v>3</v>
      </c>
      <c r="U47" s="48">
        <v>0</v>
      </c>
      <c r="V47" s="49">
        <v>0</v>
      </c>
      <c r="W47" s="49">
        <v>0.01</v>
      </c>
      <c r="X47" s="49">
        <v>0.017657</v>
      </c>
      <c r="Y47" s="49">
        <v>0.567633</v>
      </c>
      <c r="Z47" s="49">
        <v>0.6666666666666666</v>
      </c>
      <c r="AA47" s="49">
        <v>0</v>
      </c>
      <c r="AB47" s="71">
        <v>47</v>
      </c>
      <c r="AC47" s="71"/>
      <c r="AD47" s="72"/>
      <c r="AE47" s="78" t="s">
        <v>670</v>
      </c>
      <c r="AF47" s="78">
        <v>408</v>
      </c>
      <c r="AG47" s="78">
        <v>267</v>
      </c>
      <c r="AH47" s="78">
        <v>11615</v>
      </c>
      <c r="AI47" s="78">
        <v>2296</v>
      </c>
      <c r="AJ47" s="78"/>
      <c r="AK47" s="78" t="s">
        <v>779</v>
      </c>
      <c r="AL47" s="78" t="s">
        <v>873</v>
      </c>
      <c r="AM47" s="78"/>
      <c r="AN47" s="78"/>
      <c r="AO47" s="80">
        <v>43718.010567129626</v>
      </c>
      <c r="AP47" s="83" t="s">
        <v>995</v>
      </c>
      <c r="AQ47" s="78" t="b">
        <v>1</v>
      </c>
      <c r="AR47" s="78" t="b">
        <v>0</v>
      </c>
      <c r="AS47" s="78" t="b">
        <v>0</v>
      </c>
      <c r="AT47" s="78"/>
      <c r="AU47" s="78">
        <v>0</v>
      </c>
      <c r="AV47" s="78"/>
      <c r="AW47" s="78" t="b">
        <v>0</v>
      </c>
      <c r="AX47" s="78" t="s">
        <v>1149</v>
      </c>
      <c r="AY47" s="83" t="s">
        <v>1194</v>
      </c>
      <c r="AZ47" s="78" t="s">
        <v>65</v>
      </c>
      <c r="BA47" s="78" t="str">
        <f>REPLACE(INDEX(GroupVertices[Group],MATCH(Vertices[[#This Row],[Vertex]],GroupVertices[Vertex],0)),1,1,"")</f>
        <v>1</v>
      </c>
      <c r="BB47" s="48"/>
      <c r="BC47" s="48"/>
      <c r="BD47" s="48"/>
      <c r="BE47" s="48"/>
      <c r="BF47" s="48"/>
      <c r="BG47" s="48"/>
      <c r="BH47" s="48"/>
      <c r="BI47" s="48"/>
      <c r="BJ47" s="48"/>
      <c r="BK47" s="48"/>
      <c r="BL47" s="48"/>
      <c r="BM47" s="49"/>
      <c r="BN47" s="48"/>
      <c r="BO47" s="49"/>
      <c r="BP47" s="48"/>
      <c r="BQ47" s="49"/>
      <c r="BR47" s="48"/>
      <c r="BS47" s="49"/>
      <c r="BT47" s="48"/>
      <c r="BU47" s="2"/>
      <c r="BV47" s="3"/>
      <c r="BW47" s="3"/>
      <c r="BX47" s="3"/>
      <c r="BY47" s="3"/>
    </row>
    <row r="48" spans="1:77" ht="41.45" customHeight="1">
      <c r="A48" s="64" t="s">
        <v>286</v>
      </c>
      <c r="C48" s="65"/>
      <c r="D48" s="65" t="s">
        <v>64</v>
      </c>
      <c r="E48" s="66">
        <v>172.13472622595657</v>
      </c>
      <c r="F48" s="68">
        <v>99.96088750446135</v>
      </c>
      <c r="G48" s="102" t="s">
        <v>1107</v>
      </c>
      <c r="H48" s="65"/>
      <c r="I48" s="69" t="s">
        <v>286</v>
      </c>
      <c r="J48" s="70"/>
      <c r="K48" s="70"/>
      <c r="L48" s="69" t="s">
        <v>1307</v>
      </c>
      <c r="M48" s="73">
        <v>14.034891013180331</v>
      </c>
      <c r="N48" s="74">
        <v>3504.819580078125</v>
      </c>
      <c r="O48" s="74">
        <v>8323.0546875</v>
      </c>
      <c r="P48" s="75"/>
      <c r="Q48" s="76"/>
      <c r="R48" s="76"/>
      <c r="S48" s="88"/>
      <c r="T48" s="48">
        <v>3</v>
      </c>
      <c r="U48" s="48">
        <v>0</v>
      </c>
      <c r="V48" s="49">
        <v>0</v>
      </c>
      <c r="W48" s="49">
        <v>0.01</v>
      </c>
      <c r="X48" s="49">
        <v>0.017657</v>
      </c>
      <c r="Y48" s="49">
        <v>0.567633</v>
      </c>
      <c r="Z48" s="49">
        <v>0.6666666666666666</v>
      </c>
      <c r="AA48" s="49">
        <v>0</v>
      </c>
      <c r="AB48" s="71">
        <v>48</v>
      </c>
      <c r="AC48" s="71"/>
      <c r="AD48" s="72"/>
      <c r="AE48" s="78" t="s">
        <v>671</v>
      </c>
      <c r="AF48" s="78">
        <v>8155</v>
      </c>
      <c r="AG48" s="78">
        <v>7430</v>
      </c>
      <c r="AH48" s="78">
        <v>76891</v>
      </c>
      <c r="AI48" s="78">
        <v>90096</v>
      </c>
      <c r="AJ48" s="78"/>
      <c r="AK48" s="78" t="s">
        <v>780</v>
      </c>
      <c r="AL48" s="78"/>
      <c r="AM48" s="78"/>
      <c r="AN48" s="78"/>
      <c r="AO48" s="80">
        <v>43125.04636574074</v>
      </c>
      <c r="AP48" s="83" t="s">
        <v>996</v>
      </c>
      <c r="AQ48" s="78" t="b">
        <v>1</v>
      </c>
      <c r="AR48" s="78" t="b">
        <v>0</v>
      </c>
      <c r="AS48" s="78" t="b">
        <v>0</v>
      </c>
      <c r="AT48" s="78"/>
      <c r="AU48" s="78">
        <v>7</v>
      </c>
      <c r="AV48" s="78"/>
      <c r="AW48" s="78" t="b">
        <v>0</v>
      </c>
      <c r="AX48" s="78" t="s">
        <v>1149</v>
      </c>
      <c r="AY48" s="83" t="s">
        <v>1195</v>
      </c>
      <c r="AZ48" s="78" t="s">
        <v>65</v>
      </c>
      <c r="BA48" s="78" t="str">
        <f>REPLACE(INDEX(GroupVertices[Group],MATCH(Vertices[[#This Row],[Vertex]],GroupVertices[Vertex],0)),1,1,"")</f>
        <v>1</v>
      </c>
      <c r="BB48" s="48"/>
      <c r="BC48" s="48"/>
      <c r="BD48" s="48"/>
      <c r="BE48" s="48"/>
      <c r="BF48" s="48"/>
      <c r="BG48" s="48"/>
      <c r="BH48" s="48"/>
      <c r="BI48" s="48"/>
      <c r="BJ48" s="48"/>
      <c r="BK48" s="48"/>
      <c r="BL48" s="48"/>
      <c r="BM48" s="49"/>
      <c r="BN48" s="48"/>
      <c r="BO48" s="49"/>
      <c r="BP48" s="48"/>
      <c r="BQ48" s="49"/>
      <c r="BR48" s="48"/>
      <c r="BS48" s="49"/>
      <c r="BT48" s="48"/>
      <c r="BU48" s="2"/>
      <c r="BV48" s="3"/>
      <c r="BW48" s="3"/>
      <c r="BX48" s="3"/>
      <c r="BY48" s="3"/>
    </row>
    <row r="49" spans="1:77" ht="41.45" customHeight="1">
      <c r="A49" s="64" t="s">
        <v>287</v>
      </c>
      <c r="C49" s="65"/>
      <c r="D49" s="65" t="s">
        <v>64</v>
      </c>
      <c r="E49" s="66">
        <v>165.41143341737785</v>
      </c>
      <c r="F49" s="68">
        <v>99.98683440762555</v>
      </c>
      <c r="G49" s="102" t="s">
        <v>1108</v>
      </c>
      <c r="H49" s="65"/>
      <c r="I49" s="69" t="s">
        <v>287</v>
      </c>
      <c r="J49" s="70"/>
      <c r="K49" s="70"/>
      <c r="L49" s="69" t="s">
        <v>1308</v>
      </c>
      <c r="M49" s="73">
        <v>5.3876530853249</v>
      </c>
      <c r="N49" s="74">
        <v>3991.794921875</v>
      </c>
      <c r="O49" s="74">
        <v>5366.76171875</v>
      </c>
      <c r="P49" s="75"/>
      <c r="Q49" s="76"/>
      <c r="R49" s="76"/>
      <c r="S49" s="88"/>
      <c r="T49" s="48">
        <v>3</v>
      </c>
      <c r="U49" s="48">
        <v>0</v>
      </c>
      <c r="V49" s="49">
        <v>0</v>
      </c>
      <c r="W49" s="49">
        <v>0.01</v>
      </c>
      <c r="X49" s="49">
        <v>0.017657</v>
      </c>
      <c r="Y49" s="49">
        <v>0.567633</v>
      </c>
      <c r="Z49" s="49">
        <v>0.6666666666666666</v>
      </c>
      <c r="AA49" s="49">
        <v>0</v>
      </c>
      <c r="AB49" s="71">
        <v>49</v>
      </c>
      <c r="AC49" s="71"/>
      <c r="AD49" s="72"/>
      <c r="AE49" s="78" t="s">
        <v>672</v>
      </c>
      <c r="AF49" s="78">
        <v>3770</v>
      </c>
      <c r="AG49" s="78">
        <v>2501</v>
      </c>
      <c r="AH49" s="78">
        <v>6642</v>
      </c>
      <c r="AI49" s="78">
        <v>1127</v>
      </c>
      <c r="AJ49" s="78"/>
      <c r="AK49" s="78" t="s">
        <v>781</v>
      </c>
      <c r="AL49" s="78" t="s">
        <v>874</v>
      </c>
      <c r="AM49" s="78"/>
      <c r="AN49" s="78"/>
      <c r="AO49" s="80">
        <v>42990.473587962966</v>
      </c>
      <c r="AP49" s="83" t="s">
        <v>997</v>
      </c>
      <c r="AQ49" s="78" t="b">
        <v>1</v>
      </c>
      <c r="AR49" s="78" t="b">
        <v>0</v>
      </c>
      <c r="AS49" s="78" t="b">
        <v>0</v>
      </c>
      <c r="AT49" s="78"/>
      <c r="AU49" s="78">
        <v>9</v>
      </c>
      <c r="AV49" s="78"/>
      <c r="AW49" s="78" t="b">
        <v>0</v>
      </c>
      <c r="AX49" s="78" t="s">
        <v>1149</v>
      </c>
      <c r="AY49" s="83" t="s">
        <v>1196</v>
      </c>
      <c r="AZ49" s="78" t="s">
        <v>65</v>
      </c>
      <c r="BA49" s="78" t="str">
        <f>REPLACE(INDEX(GroupVertices[Group],MATCH(Vertices[[#This Row],[Vertex]],GroupVertices[Vertex],0)),1,1,"")</f>
        <v>1</v>
      </c>
      <c r="BB49" s="48"/>
      <c r="BC49" s="48"/>
      <c r="BD49" s="48"/>
      <c r="BE49" s="48"/>
      <c r="BF49" s="48"/>
      <c r="BG49" s="48"/>
      <c r="BH49" s="48"/>
      <c r="BI49" s="48"/>
      <c r="BJ49" s="48"/>
      <c r="BK49" s="48"/>
      <c r="BL49" s="48"/>
      <c r="BM49" s="49"/>
      <c r="BN49" s="48"/>
      <c r="BO49" s="49"/>
      <c r="BP49" s="48"/>
      <c r="BQ49" s="49"/>
      <c r="BR49" s="48"/>
      <c r="BS49" s="49"/>
      <c r="BT49" s="48"/>
      <c r="BU49" s="2"/>
      <c r="BV49" s="3"/>
      <c r="BW49" s="3"/>
      <c r="BX49" s="3"/>
      <c r="BY49" s="3"/>
    </row>
    <row r="50" spans="1:77" ht="41.45" customHeight="1">
      <c r="A50" s="64" t="s">
        <v>288</v>
      </c>
      <c r="C50" s="65"/>
      <c r="D50" s="65" t="s">
        <v>64</v>
      </c>
      <c r="E50" s="66">
        <v>162.0613812490132</v>
      </c>
      <c r="F50" s="68">
        <v>99.99976311409162</v>
      </c>
      <c r="G50" s="102" t="s">
        <v>1109</v>
      </c>
      <c r="H50" s="65"/>
      <c r="I50" s="69" t="s">
        <v>288</v>
      </c>
      <c r="J50" s="70"/>
      <c r="K50" s="70"/>
      <c r="L50" s="69" t="s">
        <v>1309</v>
      </c>
      <c r="M50" s="73">
        <v>1.0789461770650222</v>
      </c>
      <c r="N50" s="74">
        <v>2647.68896484375</v>
      </c>
      <c r="O50" s="74">
        <v>9500.8115234375</v>
      </c>
      <c r="P50" s="75"/>
      <c r="Q50" s="76"/>
      <c r="R50" s="76"/>
      <c r="S50" s="88"/>
      <c r="T50" s="48">
        <v>3</v>
      </c>
      <c r="U50" s="48">
        <v>0</v>
      </c>
      <c r="V50" s="49">
        <v>0</v>
      </c>
      <c r="W50" s="49">
        <v>0.01</v>
      </c>
      <c r="X50" s="49">
        <v>0.017657</v>
      </c>
      <c r="Y50" s="49">
        <v>0.567633</v>
      </c>
      <c r="Z50" s="49">
        <v>0.6666666666666666</v>
      </c>
      <c r="AA50" s="49">
        <v>0</v>
      </c>
      <c r="AB50" s="71">
        <v>50</v>
      </c>
      <c r="AC50" s="71"/>
      <c r="AD50" s="72"/>
      <c r="AE50" s="78" t="s">
        <v>673</v>
      </c>
      <c r="AF50" s="78">
        <v>50</v>
      </c>
      <c r="AG50" s="78">
        <v>45</v>
      </c>
      <c r="AH50" s="78">
        <v>416</v>
      </c>
      <c r="AI50" s="78">
        <v>683</v>
      </c>
      <c r="AJ50" s="78"/>
      <c r="AK50" s="78" t="s">
        <v>782</v>
      </c>
      <c r="AL50" s="78"/>
      <c r="AM50" s="78"/>
      <c r="AN50" s="78"/>
      <c r="AO50" s="80">
        <v>43755.568819444445</v>
      </c>
      <c r="AP50" s="83" t="s">
        <v>998</v>
      </c>
      <c r="AQ50" s="78" t="b">
        <v>1</v>
      </c>
      <c r="AR50" s="78" t="b">
        <v>0</v>
      </c>
      <c r="AS50" s="78" t="b">
        <v>0</v>
      </c>
      <c r="AT50" s="78"/>
      <c r="AU50" s="78">
        <v>0</v>
      </c>
      <c r="AV50" s="78"/>
      <c r="AW50" s="78" t="b">
        <v>0</v>
      </c>
      <c r="AX50" s="78" t="s">
        <v>1149</v>
      </c>
      <c r="AY50" s="83" t="s">
        <v>1197</v>
      </c>
      <c r="AZ50" s="78" t="s">
        <v>65</v>
      </c>
      <c r="BA50" s="78" t="str">
        <f>REPLACE(INDEX(GroupVertices[Group],MATCH(Vertices[[#This Row],[Vertex]],GroupVertices[Vertex],0)),1,1,"")</f>
        <v>1</v>
      </c>
      <c r="BB50" s="48"/>
      <c r="BC50" s="48"/>
      <c r="BD50" s="48"/>
      <c r="BE50" s="48"/>
      <c r="BF50" s="48"/>
      <c r="BG50" s="48"/>
      <c r="BH50" s="48"/>
      <c r="BI50" s="48"/>
      <c r="BJ50" s="48"/>
      <c r="BK50" s="48"/>
      <c r="BL50" s="48"/>
      <c r="BM50" s="49"/>
      <c r="BN50" s="48"/>
      <c r="BO50" s="49"/>
      <c r="BP50" s="48"/>
      <c r="BQ50" s="49"/>
      <c r="BR50" s="48"/>
      <c r="BS50" s="49"/>
      <c r="BT50" s="48"/>
      <c r="BU50" s="2"/>
      <c r="BV50" s="3"/>
      <c r="BW50" s="3"/>
      <c r="BX50" s="3"/>
      <c r="BY50" s="3"/>
    </row>
    <row r="51" spans="1:77" ht="41.45" customHeight="1">
      <c r="A51" s="64" t="s">
        <v>289</v>
      </c>
      <c r="C51" s="65"/>
      <c r="D51" s="65" t="s">
        <v>64</v>
      </c>
      <c r="E51" s="66">
        <v>167.27878741513484</v>
      </c>
      <c r="F51" s="68">
        <v>99.9796278118796</v>
      </c>
      <c r="G51" s="102" t="s">
        <v>1110</v>
      </c>
      <c r="H51" s="65"/>
      <c r="I51" s="69" t="s">
        <v>289</v>
      </c>
      <c r="J51" s="70"/>
      <c r="K51" s="70"/>
      <c r="L51" s="69" t="s">
        <v>1310</v>
      </c>
      <c r="M51" s="73">
        <v>7.789371227591909</v>
      </c>
      <c r="N51" s="74">
        <v>1470.646728515625</v>
      </c>
      <c r="O51" s="74">
        <v>2569.59033203125</v>
      </c>
      <c r="P51" s="75"/>
      <c r="Q51" s="76"/>
      <c r="R51" s="76"/>
      <c r="S51" s="88"/>
      <c r="T51" s="48">
        <v>3</v>
      </c>
      <c r="U51" s="48">
        <v>0</v>
      </c>
      <c r="V51" s="49">
        <v>0</v>
      </c>
      <c r="W51" s="49">
        <v>0.01</v>
      </c>
      <c r="X51" s="49">
        <v>0.017657</v>
      </c>
      <c r="Y51" s="49">
        <v>0.567633</v>
      </c>
      <c r="Z51" s="49">
        <v>0.6666666666666666</v>
      </c>
      <c r="AA51" s="49">
        <v>0</v>
      </c>
      <c r="AB51" s="71">
        <v>51</v>
      </c>
      <c r="AC51" s="71"/>
      <c r="AD51" s="72"/>
      <c r="AE51" s="78" t="s">
        <v>674</v>
      </c>
      <c r="AF51" s="78">
        <v>3921</v>
      </c>
      <c r="AG51" s="78">
        <v>3870</v>
      </c>
      <c r="AH51" s="78">
        <v>56283</v>
      </c>
      <c r="AI51" s="78">
        <v>17665</v>
      </c>
      <c r="AJ51" s="78"/>
      <c r="AK51" s="78" t="s">
        <v>783</v>
      </c>
      <c r="AL51" s="78" t="s">
        <v>875</v>
      </c>
      <c r="AM51" s="78"/>
      <c r="AN51" s="78"/>
      <c r="AO51" s="80">
        <v>43234.628657407404</v>
      </c>
      <c r="AP51" s="83" t="s">
        <v>999</v>
      </c>
      <c r="AQ51" s="78" t="b">
        <v>1</v>
      </c>
      <c r="AR51" s="78" t="b">
        <v>0</v>
      </c>
      <c r="AS51" s="78" t="b">
        <v>1</v>
      </c>
      <c r="AT51" s="78"/>
      <c r="AU51" s="78">
        <v>0</v>
      </c>
      <c r="AV51" s="78"/>
      <c r="AW51" s="78" t="b">
        <v>0</v>
      </c>
      <c r="AX51" s="78" t="s">
        <v>1149</v>
      </c>
      <c r="AY51" s="83" t="s">
        <v>1198</v>
      </c>
      <c r="AZ51" s="78" t="s">
        <v>65</v>
      </c>
      <c r="BA51" s="78" t="str">
        <f>REPLACE(INDEX(GroupVertices[Group],MATCH(Vertices[[#This Row],[Vertex]],GroupVertices[Vertex],0)),1,1,"")</f>
        <v>1</v>
      </c>
      <c r="BB51" s="48"/>
      <c r="BC51" s="48"/>
      <c r="BD51" s="48"/>
      <c r="BE51" s="48"/>
      <c r="BF51" s="48"/>
      <c r="BG51" s="48"/>
      <c r="BH51" s="48"/>
      <c r="BI51" s="48"/>
      <c r="BJ51" s="48"/>
      <c r="BK51" s="48"/>
      <c r="BL51" s="48"/>
      <c r="BM51" s="49"/>
      <c r="BN51" s="48"/>
      <c r="BO51" s="49"/>
      <c r="BP51" s="48"/>
      <c r="BQ51" s="49"/>
      <c r="BR51" s="48"/>
      <c r="BS51" s="49"/>
      <c r="BT51" s="48"/>
      <c r="BU51" s="2"/>
      <c r="BV51" s="3"/>
      <c r="BW51" s="3"/>
      <c r="BX51" s="3"/>
      <c r="BY51" s="3"/>
    </row>
    <row r="52" spans="1:77" ht="41.45" customHeight="1">
      <c r="A52" s="64" t="s">
        <v>290</v>
      </c>
      <c r="C52" s="65"/>
      <c r="D52" s="65" t="s">
        <v>64</v>
      </c>
      <c r="E52" s="66">
        <v>163.71049080583438</v>
      </c>
      <c r="F52" s="68">
        <v>99.99339877935323</v>
      </c>
      <c r="G52" s="102" t="s">
        <v>1111</v>
      </c>
      <c r="H52" s="65"/>
      <c r="I52" s="69" t="s">
        <v>290</v>
      </c>
      <c r="J52" s="70"/>
      <c r="K52" s="70"/>
      <c r="L52" s="69" t="s">
        <v>1311</v>
      </c>
      <c r="M52" s="73">
        <v>3.1999668008786184</v>
      </c>
      <c r="N52" s="74">
        <v>619.732177734375</v>
      </c>
      <c r="O52" s="74">
        <v>7982.396484375</v>
      </c>
      <c r="P52" s="75"/>
      <c r="Q52" s="76"/>
      <c r="R52" s="76"/>
      <c r="S52" s="88"/>
      <c r="T52" s="48">
        <v>3</v>
      </c>
      <c r="U52" s="48">
        <v>0</v>
      </c>
      <c r="V52" s="49">
        <v>0</v>
      </c>
      <c r="W52" s="49">
        <v>0.01</v>
      </c>
      <c r="X52" s="49">
        <v>0.017657</v>
      </c>
      <c r="Y52" s="49">
        <v>0.567633</v>
      </c>
      <c r="Z52" s="49">
        <v>0.6666666666666666</v>
      </c>
      <c r="AA52" s="49">
        <v>0</v>
      </c>
      <c r="AB52" s="71">
        <v>52</v>
      </c>
      <c r="AC52" s="71"/>
      <c r="AD52" s="72"/>
      <c r="AE52" s="78" t="s">
        <v>675</v>
      </c>
      <c r="AF52" s="78">
        <v>1351</v>
      </c>
      <c r="AG52" s="78">
        <v>1254</v>
      </c>
      <c r="AH52" s="78">
        <v>1145</v>
      </c>
      <c r="AI52" s="78">
        <v>4307</v>
      </c>
      <c r="AJ52" s="78"/>
      <c r="AK52" s="78" t="s">
        <v>784</v>
      </c>
      <c r="AL52" s="78" t="s">
        <v>858</v>
      </c>
      <c r="AM52" s="78"/>
      <c r="AN52" s="78"/>
      <c r="AO52" s="80">
        <v>43695.588275462964</v>
      </c>
      <c r="AP52" s="83" t="s">
        <v>1000</v>
      </c>
      <c r="AQ52" s="78" t="b">
        <v>1</v>
      </c>
      <c r="AR52" s="78" t="b">
        <v>0</v>
      </c>
      <c r="AS52" s="78" t="b">
        <v>0</v>
      </c>
      <c r="AT52" s="78"/>
      <c r="AU52" s="78">
        <v>4</v>
      </c>
      <c r="AV52" s="78"/>
      <c r="AW52" s="78" t="b">
        <v>0</v>
      </c>
      <c r="AX52" s="78" t="s">
        <v>1149</v>
      </c>
      <c r="AY52" s="83" t="s">
        <v>1199</v>
      </c>
      <c r="AZ52" s="78" t="s">
        <v>65</v>
      </c>
      <c r="BA52" s="78" t="str">
        <f>REPLACE(INDEX(GroupVertices[Group],MATCH(Vertices[[#This Row],[Vertex]],GroupVertices[Vertex],0)),1,1,"")</f>
        <v>1</v>
      </c>
      <c r="BB52" s="48"/>
      <c r="BC52" s="48"/>
      <c r="BD52" s="48"/>
      <c r="BE52" s="48"/>
      <c r="BF52" s="48"/>
      <c r="BG52" s="48"/>
      <c r="BH52" s="48"/>
      <c r="BI52" s="48"/>
      <c r="BJ52" s="48"/>
      <c r="BK52" s="48"/>
      <c r="BL52" s="48"/>
      <c r="BM52" s="49"/>
      <c r="BN52" s="48"/>
      <c r="BO52" s="49"/>
      <c r="BP52" s="48"/>
      <c r="BQ52" s="49"/>
      <c r="BR52" s="48"/>
      <c r="BS52" s="49"/>
      <c r="BT52" s="48"/>
      <c r="BU52" s="2"/>
      <c r="BV52" s="3"/>
      <c r="BW52" s="3"/>
      <c r="BX52" s="3"/>
      <c r="BY52" s="3"/>
    </row>
    <row r="53" spans="1:77" ht="41.45" customHeight="1">
      <c r="A53" s="64" t="s">
        <v>291</v>
      </c>
      <c r="C53" s="65"/>
      <c r="D53" s="65" t="s">
        <v>64</v>
      </c>
      <c r="E53" s="66">
        <v>162.20187610786562</v>
      </c>
      <c r="F53" s="68">
        <v>99.999220908568</v>
      </c>
      <c r="G53" s="102" t="s">
        <v>1112</v>
      </c>
      <c r="H53" s="65"/>
      <c r="I53" s="69" t="s">
        <v>291</v>
      </c>
      <c r="J53" s="70"/>
      <c r="K53" s="70"/>
      <c r="L53" s="69" t="s">
        <v>1312</v>
      </c>
      <c r="M53" s="73">
        <v>1.2596452045694062</v>
      </c>
      <c r="N53" s="74">
        <v>3224.5615234375</v>
      </c>
      <c r="O53" s="74">
        <v>1120.4517822265625</v>
      </c>
      <c r="P53" s="75"/>
      <c r="Q53" s="76"/>
      <c r="R53" s="76"/>
      <c r="S53" s="88"/>
      <c r="T53" s="48">
        <v>3</v>
      </c>
      <c r="U53" s="48">
        <v>0</v>
      </c>
      <c r="V53" s="49">
        <v>0</v>
      </c>
      <c r="W53" s="49">
        <v>0.01</v>
      </c>
      <c r="X53" s="49">
        <v>0.017657</v>
      </c>
      <c r="Y53" s="49">
        <v>0.567633</v>
      </c>
      <c r="Z53" s="49">
        <v>0.6666666666666666</v>
      </c>
      <c r="AA53" s="49">
        <v>0</v>
      </c>
      <c r="AB53" s="71">
        <v>53</v>
      </c>
      <c r="AC53" s="71"/>
      <c r="AD53" s="72"/>
      <c r="AE53" s="78" t="s">
        <v>676</v>
      </c>
      <c r="AF53" s="78">
        <v>287</v>
      </c>
      <c r="AG53" s="78">
        <v>148</v>
      </c>
      <c r="AH53" s="78">
        <v>3965</v>
      </c>
      <c r="AI53" s="78">
        <v>8142</v>
      </c>
      <c r="AJ53" s="78"/>
      <c r="AK53" s="78" t="s">
        <v>785</v>
      </c>
      <c r="AL53" s="78"/>
      <c r="AM53" s="78"/>
      <c r="AN53" s="78"/>
      <c r="AO53" s="80">
        <v>43616.889872685184</v>
      </c>
      <c r="AP53" s="83" t="s">
        <v>1001</v>
      </c>
      <c r="AQ53" s="78" t="b">
        <v>1</v>
      </c>
      <c r="AR53" s="78" t="b">
        <v>0</v>
      </c>
      <c r="AS53" s="78" t="b">
        <v>0</v>
      </c>
      <c r="AT53" s="78"/>
      <c r="AU53" s="78">
        <v>0</v>
      </c>
      <c r="AV53" s="78"/>
      <c r="AW53" s="78" t="b">
        <v>0</v>
      </c>
      <c r="AX53" s="78" t="s">
        <v>1149</v>
      </c>
      <c r="AY53" s="83" t="s">
        <v>1200</v>
      </c>
      <c r="AZ53" s="78" t="s">
        <v>65</v>
      </c>
      <c r="BA53" s="78" t="str">
        <f>REPLACE(INDEX(GroupVertices[Group],MATCH(Vertices[[#This Row],[Vertex]],GroupVertices[Vertex],0)),1,1,"")</f>
        <v>1</v>
      </c>
      <c r="BB53" s="48"/>
      <c r="BC53" s="48"/>
      <c r="BD53" s="48"/>
      <c r="BE53" s="48"/>
      <c r="BF53" s="48"/>
      <c r="BG53" s="48"/>
      <c r="BH53" s="48"/>
      <c r="BI53" s="48"/>
      <c r="BJ53" s="48"/>
      <c r="BK53" s="48"/>
      <c r="BL53" s="48"/>
      <c r="BM53" s="49"/>
      <c r="BN53" s="48"/>
      <c r="BO53" s="49"/>
      <c r="BP53" s="48"/>
      <c r="BQ53" s="49"/>
      <c r="BR53" s="48"/>
      <c r="BS53" s="49"/>
      <c r="BT53" s="48"/>
      <c r="BU53" s="2"/>
      <c r="BV53" s="3"/>
      <c r="BW53" s="3"/>
      <c r="BX53" s="3"/>
      <c r="BY53" s="3"/>
    </row>
    <row r="54" spans="1:77" ht="41.45" customHeight="1">
      <c r="A54" s="64" t="s">
        <v>292</v>
      </c>
      <c r="C54" s="65"/>
      <c r="D54" s="65" t="s">
        <v>64</v>
      </c>
      <c r="E54" s="66">
        <v>166.37852909627463</v>
      </c>
      <c r="F54" s="68">
        <v>99.9831021385358</v>
      </c>
      <c r="G54" s="102" t="s">
        <v>1113</v>
      </c>
      <c r="H54" s="65"/>
      <c r="I54" s="69" t="s">
        <v>292</v>
      </c>
      <c r="J54" s="70"/>
      <c r="K54" s="70"/>
      <c r="L54" s="69" t="s">
        <v>1313</v>
      </c>
      <c r="M54" s="73">
        <v>6.631493963971583</v>
      </c>
      <c r="N54" s="74">
        <v>1644.9906005859375</v>
      </c>
      <c r="O54" s="74">
        <v>466.84210205078125</v>
      </c>
      <c r="P54" s="75"/>
      <c r="Q54" s="76"/>
      <c r="R54" s="76"/>
      <c r="S54" s="88"/>
      <c r="T54" s="48">
        <v>3</v>
      </c>
      <c r="U54" s="48">
        <v>0</v>
      </c>
      <c r="V54" s="49">
        <v>0</v>
      </c>
      <c r="W54" s="49">
        <v>0.01</v>
      </c>
      <c r="X54" s="49">
        <v>0.017657</v>
      </c>
      <c r="Y54" s="49">
        <v>0.567633</v>
      </c>
      <c r="Z54" s="49">
        <v>0.6666666666666666</v>
      </c>
      <c r="AA54" s="49">
        <v>0</v>
      </c>
      <c r="AB54" s="71">
        <v>54</v>
      </c>
      <c r="AC54" s="71"/>
      <c r="AD54" s="72"/>
      <c r="AE54" s="78" t="s">
        <v>677</v>
      </c>
      <c r="AF54" s="78">
        <v>2601</v>
      </c>
      <c r="AG54" s="78">
        <v>3210</v>
      </c>
      <c r="AH54" s="78">
        <v>2358</v>
      </c>
      <c r="AI54" s="78">
        <v>3730</v>
      </c>
      <c r="AJ54" s="78"/>
      <c r="AK54" s="78" t="s">
        <v>786</v>
      </c>
      <c r="AL54" s="78"/>
      <c r="AM54" s="78"/>
      <c r="AN54" s="78"/>
      <c r="AO54" s="80">
        <v>42147.867164351854</v>
      </c>
      <c r="AP54" s="83" t="s">
        <v>1002</v>
      </c>
      <c r="AQ54" s="78" t="b">
        <v>1</v>
      </c>
      <c r="AR54" s="78" t="b">
        <v>0</v>
      </c>
      <c r="AS54" s="78" t="b">
        <v>0</v>
      </c>
      <c r="AT54" s="78"/>
      <c r="AU54" s="78">
        <v>0</v>
      </c>
      <c r="AV54" s="83" t="s">
        <v>1058</v>
      </c>
      <c r="AW54" s="78" t="b">
        <v>0</v>
      </c>
      <c r="AX54" s="78" t="s">
        <v>1149</v>
      </c>
      <c r="AY54" s="83" t="s">
        <v>1201</v>
      </c>
      <c r="AZ54" s="78" t="s">
        <v>65</v>
      </c>
      <c r="BA54" s="78" t="str">
        <f>REPLACE(INDEX(GroupVertices[Group],MATCH(Vertices[[#This Row],[Vertex]],GroupVertices[Vertex],0)),1,1,"")</f>
        <v>1</v>
      </c>
      <c r="BB54" s="48"/>
      <c r="BC54" s="48"/>
      <c r="BD54" s="48"/>
      <c r="BE54" s="48"/>
      <c r="BF54" s="48"/>
      <c r="BG54" s="48"/>
      <c r="BH54" s="48"/>
      <c r="BI54" s="48"/>
      <c r="BJ54" s="48"/>
      <c r="BK54" s="48"/>
      <c r="BL54" s="48"/>
      <c r="BM54" s="49"/>
      <c r="BN54" s="48"/>
      <c r="BO54" s="49"/>
      <c r="BP54" s="48"/>
      <c r="BQ54" s="49"/>
      <c r="BR54" s="48"/>
      <c r="BS54" s="49"/>
      <c r="BT54" s="48"/>
      <c r="BU54" s="2"/>
      <c r="BV54" s="3"/>
      <c r="BW54" s="3"/>
      <c r="BX54" s="3"/>
      <c r="BY54" s="3"/>
    </row>
    <row r="55" spans="1:77" ht="41.45" customHeight="1">
      <c r="A55" s="64" t="s">
        <v>223</v>
      </c>
      <c r="C55" s="65"/>
      <c r="D55" s="65" t="s">
        <v>64</v>
      </c>
      <c r="E55" s="66">
        <v>170.35467000457388</v>
      </c>
      <c r="F55" s="68">
        <v>99.96775719580428</v>
      </c>
      <c r="G55" s="102" t="s">
        <v>415</v>
      </c>
      <c r="H55" s="65"/>
      <c r="I55" s="69" t="s">
        <v>223</v>
      </c>
      <c r="J55" s="70"/>
      <c r="K55" s="70"/>
      <c r="L55" s="69" t="s">
        <v>1314</v>
      </c>
      <c r="M55" s="73">
        <v>11.745451878294688</v>
      </c>
      <c r="N55" s="74">
        <v>2087.142578125</v>
      </c>
      <c r="O55" s="74">
        <v>4780.6474609375</v>
      </c>
      <c r="P55" s="75"/>
      <c r="Q55" s="76"/>
      <c r="R55" s="76"/>
      <c r="S55" s="88"/>
      <c r="T55" s="48">
        <v>2</v>
      </c>
      <c r="U55" s="48">
        <v>45</v>
      </c>
      <c r="V55" s="49">
        <v>716.666667</v>
      </c>
      <c r="W55" s="49">
        <v>0.018519</v>
      </c>
      <c r="X55" s="49">
        <v>0.073768</v>
      </c>
      <c r="Y55" s="49">
        <v>7.533778</v>
      </c>
      <c r="Z55" s="49">
        <v>0.042995169082125605</v>
      </c>
      <c r="AA55" s="49">
        <v>0.021739130434782608</v>
      </c>
      <c r="AB55" s="71">
        <v>55</v>
      </c>
      <c r="AC55" s="71"/>
      <c r="AD55" s="72"/>
      <c r="AE55" s="78" t="s">
        <v>678</v>
      </c>
      <c r="AF55" s="78">
        <v>6599</v>
      </c>
      <c r="AG55" s="78">
        <v>6125</v>
      </c>
      <c r="AH55" s="78">
        <v>161124</v>
      </c>
      <c r="AI55" s="78">
        <v>145739</v>
      </c>
      <c r="AJ55" s="78"/>
      <c r="AK55" s="78" t="s">
        <v>787</v>
      </c>
      <c r="AL55" s="78" t="s">
        <v>876</v>
      </c>
      <c r="AM55" s="78"/>
      <c r="AN55" s="78"/>
      <c r="AO55" s="80">
        <v>43132.97099537037</v>
      </c>
      <c r="AP55" s="83" t="s">
        <v>1003</v>
      </c>
      <c r="AQ55" s="78" t="b">
        <v>1</v>
      </c>
      <c r="AR55" s="78" t="b">
        <v>0</v>
      </c>
      <c r="AS55" s="78" t="b">
        <v>1</v>
      </c>
      <c r="AT55" s="78"/>
      <c r="AU55" s="78">
        <v>13</v>
      </c>
      <c r="AV55" s="78"/>
      <c r="AW55" s="78" t="b">
        <v>0</v>
      </c>
      <c r="AX55" s="78" t="s">
        <v>1149</v>
      </c>
      <c r="AY55" s="83" t="s">
        <v>1202</v>
      </c>
      <c r="AZ55" s="78" t="s">
        <v>66</v>
      </c>
      <c r="BA55" s="78" t="str">
        <f>REPLACE(INDEX(GroupVertices[Group],MATCH(Vertices[[#This Row],[Vertex]],GroupVertices[Vertex],0)),1,1,"")</f>
        <v>1</v>
      </c>
      <c r="BB55" s="48"/>
      <c r="BC55" s="48"/>
      <c r="BD55" s="48"/>
      <c r="BE55" s="48"/>
      <c r="BF55" s="48"/>
      <c r="BG55" s="48"/>
      <c r="BH55" s="119" t="s">
        <v>1570</v>
      </c>
      <c r="BI55" s="119" t="s">
        <v>1570</v>
      </c>
      <c r="BJ55" s="119" t="s">
        <v>1628</v>
      </c>
      <c r="BK55" s="119" t="s">
        <v>1628</v>
      </c>
      <c r="BL55" s="119">
        <v>2</v>
      </c>
      <c r="BM55" s="123">
        <v>2.816901408450704</v>
      </c>
      <c r="BN55" s="119">
        <v>0</v>
      </c>
      <c r="BO55" s="123">
        <v>0</v>
      </c>
      <c r="BP55" s="119">
        <v>0</v>
      </c>
      <c r="BQ55" s="123">
        <v>0</v>
      </c>
      <c r="BR55" s="119">
        <v>69</v>
      </c>
      <c r="BS55" s="123">
        <v>97.1830985915493</v>
      </c>
      <c r="BT55" s="119">
        <v>71</v>
      </c>
      <c r="BU55" s="2"/>
      <c r="BV55" s="3"/>
      <c r="BW55" s="3"/>
      <c r="BX55" s="3"/>
      <c r="BY55" s="3"/>
    </row>
    <row r="56" spans="1:77" ht="41.45" customHeight="1">
      <c r="A56" s="64" t="s">
        <v>293</v>
      </c>
      <c r="C56" s="65"/>
      <c r="D56" s="65" t="s">
        <v>64</v>
      </c>
      <c r="E56" s="66">
        <v>162.24688902380862</v>
      </c>
      <c r="F56" s="68">
        <v>99.9990471922352</v>
      </c>
      <c r="G56" s="102" t="s">
        <v>1114</v>
      </c>
      <c r="H56" s="65"/>
      <c r="I56" s="69" t="s">
        <v>293</v>
      </c>
      <c r="J56" s="70"/>
      <c r="K56" s="70"/>
      <c r="L56" s="69" t="s">
        <v>1315</v>
      </c>
      <c r="M56" s="73">
        <v>1.3175390677504226</v>
      </c>
      <c r="N56" s="74">
        <v>2859.998291015625</v>
      </c>
      <c r="O56" s="74">
        <v>6558.1083984375</v>
      </c>
      <c r="P56" s="75"/>
      <c r="Q56" s="76"/>
      <c r="R56" s="76"/>
      <c r="S56" s="88"/>
      <c r="T56" s="48">
        <v>3</v>
      </c>
      <c r="U56" s="48">
        <v>0</v>
      </c>
      <c r="V56" s="49">
        <v>0</v>
      </c>
      <c r="W56" s="49">
        <v>0.01</v>
      </c>
      <c r="X56" s="49">
        <v>0.017657</v>
      </c>
      <c r="Y56" s="49">
        <v>0.567633</v>
      </c>
      <c r="Z56" s="49">
        <v>0.6666666666666666</v>
      </c>
      <c r="AA56" s="49">
        <v>0</v>
      </c>
      <c r="AB56" s="71">
        <v>56</v>
      </c>
      <c r="AC56" s="71"/>
      <c r="AD56" s="72"/>
      <c r="AE56" s="78" t="s">
        <v>679</v>
      </c>
      <c r="AF56" s="78">
        <v>219</v>
      </c>
      <c r="AG56" s="78">
        <v>181</v>
      </c>
      <c r="AH56" s="78">
        <v>839</v>
      </c>
      <c r="AI56" s="78">
        <v>1338</v>
      </c>
      <c r="AJ56" s="78"/>
      <c r="AK56" s="78" t="s">
        <v>788</v>
      </c>
      <c r="AL56" s="78" t="s">
        <v>877</v>
      </c>
      <c r="AM56" s="78"/>
      <c r="AN56" s="78"/>
      <c r="AO56" s="80">
        <v>43773.15660879629</v>
      </c>
      <c r="AP56" s="78"/>
      <c r="AQ56" s="78" t="b">
        <v>1</v>
      </c>
      <c r="AR56" s="78" t="b">
        <v>0</v>
      </c>
      <c r="AS56" s="78" t="b">
        <v>0</v>
      </c>
      <c r="AT56" s="78"/>
      <c r="AU56" s="78">
        <v>0</v>
      </c>
      <c r="AV56" s="78"/>
      <c r="AW56" s="78" t="b">
        <v>0</v>
      </c>
      <c r="AX56" s="78" t="s">
        <v>1149</v>
      </c>
      <c r="AY56" s="83" t="s">
        <v>1203</v>
      </c>
      <c r="AZ56" s="78" t="s">
        <v>65</v>
      </c>
      <c r="BA56" s="78" t="str">
        <f>REPLACE(INDEX(GroupVertices[Group],MATCH(Vertices[[#This Row],[Vertex]],GroupVertices[Vertex],0)),1,1,"")</f>
        <v>1</v>
      </c>
      <c r="BB56" s="48"/>
      <c r="BC56" s="48"/>
      <c r="BD56" s="48"/>
      <c r="BE56" s="48"/>
      <c r="BF56" s="48"/>
      <c r="BG56" s="48"/>
      <c r="BH56" s="48"/>
      <c r="BI56" s="48"/>
      <c r="BJ56" s="48"/>
      <c r="BK56" s="48"/>
      <c r="BL56" s="48"/>
      <c r="BM56" s="49"/>
      <c r="BN56" s="48"/>
      <c r="BO56" s="49"/>
      <c r="BP56" s="48"/>
      <c r="BQ56" s="49"/>
      <c r="BR56" s="48"/>
      <c r="BS56" s="49"/>
      <c r="BT56" s="48"/>
      <c r="BU56" s="2"/>
      <c r="BV56" s="3"/>
      <c r="BW56" s="3"/>
      <c r="BX56" s="3"/>
      <c r="BY56" s="3"/>
    </row>
    <row r="57" spans="1:77" ht="41.45" customHeight="1">
      <c r="A57" s="64" t="s">
        <v>294</v>
      </c>
      <c r="C57" s="65"/>
      <c r="D57" s="65" t="s">
        <v>64</v>
      </c>
      <c r="E57" s="66">
        <v>167.42337435725483</v>
      </c>
      <c r="F57" s="68">
        <v>99.97906981396208</v>
      </c>
      <c r="G57" s="102" t="s">
        <v>1115</v>
      </c>
      <c r="H57" s="65"/>
      <c r="I57" s="69" t="s">
        <v>294</v>
      </c>
      <c r="J57" s="70"/>
      <c r="K57" s="70"/>
      <c r="L57" s="69" t="s">
        <v>1316</v>
      </c>
      <c r="M57" s="73">
        <v>7.975333333567295</v>
      </c>
      <c r="N57" s="74">
        <v>3744.108154296875</v>
      </c>
      <c r="O57" s="74">
        <v>7299.0654296875</v>
      </c>
      <c r="P57" s="75"/>
      <c r="Q57" s="76"/>
      <c r="R57" s="76"/>
      <c r="S57" s="88"/>
      <c r="T57" s="48">
        <v>3</v>
      </c>
      <c r="U57" s="48">
        <v>0</v>
      </c>
      <c r="V57" s="49">
        <v>0</v>
      </c>
      <c r="W57" s="49">
        <v>0.01</v>
      </c>
      <c r="X57" s="49">
        <v>0.017657</v>
      </c>
      <c r="Y57" s="49">
        <v>0.567633</v>
      </c>
      <c r="Z57" s="49">
        <v>0.6666666666666666</v>
      </c>
      <c r="AA57" s="49">
        <v>0</v>
      </c>
      <c r="AB57" s="71">
        <v>57</v>
      </c>
      <c r="AC57" s="71"/>
      <c r="AD57" s="72"/>
      <c r="AE57" s="78" t="s">
        <v>680</v>
      </c>
      <c r="AF57" s="78">
        <v>3418</v>
      </c>
      <c r="AG57" s="78">
        <v>3976</v>
      </c>
      <c r="AH57" s="78">
        <v>38328</v>
      </c>
      <c r="AI57" s="78">
        <v>108406</v>
      </c>
      <c r="AJ57" s="78"/>
      <c r="AK57" s="78" t="s">
        <v>789</v>
      </c>
      <c r="AL57" s="78" t="s">
        <v>858</v>
      </c>
      <c r="AM57" s="78"/>
      <c r="AN57" s="78"/>
      <c r="AO57" s="80">
        <v>42083.03252314815</v>
      </c>
      <c r="AP57" s="83" t="s">
        <v>1004</v>
      </c>
      <c r="AQ57" s="78" t="b">
        <v>1</v>
      </c>
      <c r="AR57" s="78" t="b">
        <v>0</v>
      </c>
      <c r="AS57" s="78" t="b">
        <v>1</v>
      </c>
      <c r="AT57" s="78"/>
      <c r="AU57" s="78">
        <v>21</v>
      </c>
      <c r="AV57" s="83" t="s">
        <v>1058</v>
      </c>
      <c r="AW57" s="78" t="b">
        <v>0</v>
      </c>
      <c r="AX57" s="78" t="s">
        <v>1149</v>
      </c>
      <c r="AY57" s="83" t="s">
        <v>1204</v>
      </c>
      <c r="AZ57" s="78" t="s">
        <v>65</v>
      </c>
      <c r="BA57" s="78" t="str">
        <f>REPLACE(INDEX(GroupVertices[Group],MATCH(Vertices[[#This Row],[Vertex]],GroupVertices[Vertex],0)),1,1,"")</f>
        <v>1</v>
      </c>
      <c r="BB57" s="48"/>
      <c r="BC57" s="48"/>
      <c r="BD57" s="48"/>
      <c r="BE57" s="48"/>
      <c r="BF57" s="48"/>
      <c r="BG57" s="48"/>
      <c r="BH57" s="48"/>
      <c r="BI57" s="48"/>
      <c r="BJ57" s="48"/>
      <c r="BK57" s="48"/>
      <c r="BL57" s="48"/>
      <c r="BM57" s="49"/>
      <c r="BN57" s="48"/>
      <c r="BO57" s="49"/>
      <c r="BP57" s="48"/>
      <c r="BQ57" s="49"/>
      <c r="BR57" s="48"/>
      <c r="BS57" s="49"/>
      <c r="BT57" s="48"/>
      <c r="BU57" s="2"/>
      <c r="BV57" s="3"/>
      <c r="BW57" s="3"/>
      <c r="BX57" s="3"/>
      <c r="BY57" s="3"/>
    </row>
    <row r="58" spans="1:77" ht="41.45" customHeight="1">
      <c r="A58" s="64" t="s">
        <v>295</v>
      </c>
      <c r="C58" s="65"/>
      <c r="D58" s="65" t="s">
        <v>64</v>
      </c>
      <c r="E58" s="66">
        <v>164.10605885503054</v>
      </c>
      <c r="F58" s="68">
        <v>99.99187218127703</v>
      </c>
      <c r="G58" s="102" t="s">
        <v>1116</v>
      </c>
      <c r="H58" s="65"/>
      <c r="I58" s="69" t="s">
        <v>295</v>
      </c>
      <c r="J58" s="70"/>
      <c r="K58" s="70"/>
      <c r="L58" s="69" t="s">
        <v>1317</v>
      </c>
      <c r="M58" s="73">
        <v>3.7087310530754283</v>
      </c>
      <c r="N58" s="74">
        <v>716.076171875</v>
      </c>
      <c r="O58" s="74">
        <v>6962.072265625</v>
      </c>
      <c r="P58" s="75"/>
      <c r="Q58" s="76"/>
      <c r="R58" s="76"/>
      <c r="S58" s="88"/>
      <c r="T58" s="48">
        <v>3</v>
      </c>
      <c r="U58" s="48">
        <v>0</v>
      </c>
      <c r="V58" s="49">
        <v>0</v>
      </c>
      <c r="W58" s="49">
        <v>0.01</v>
      </c>
      <c r="X58" s="49">
        <v>0.017657</v>
      </c>
      <c r="Y58" s="49">
        <v>0.567633</v>
      </c>
      <c r="Z58" s="49">
        <v>0.6666666666666666</v>
      </c>
      <c r="AA58" s="49">
        <v>0</v>
      </c>
      <c r="AB58" s="71">
        <v>58</v>
      </c>
      <c r="AC58" s="71"/>
      <c r="AD58" s="72"/>
      <c r="AE58" s="78" t="s">
        <v>681</v>
      </c>
      <c r="AF58" s="78">
        <v>1571</v>
      </c>
      <c r="AG58" s="78">
        <v>1544</v>
      </c>
      <c r="AH58" s="78">
        <v>17922</v>
      </c>
      <c r="AI58" s="78">
        <v>4683</v>
      </c>
      <c r="AJ58" s="78"/>
      <c r="AK58" s="78" t="s">
        <v>790</v>
      </c>
      <c r="AL58" s="78" t="s">
        <v>858</v>
      </c>
      <c r="AM58" s="78"/>
      <c r="AN58" s="78"/>
      <c r="AO58" s="80">
        <v>43514.166550925926</v>
      </c>
      <c r="AP58" s="83" t="s">
        <v>1005</v>
      </c>
      <c r="AQ58" s="78" t="b">
        <v>0</v>
      </c>
      <c r="AR58" s="78" t="b">
        <v>0</v>
      </c>
      <c r="AS58" s="78" t="b">
        <v>0</v>
      </c>
      <c r="AT58" s="78"/>
      <c r="AU58" s="78">
        <v>5</v>
      </c>
      <c r="AV58" s="83" t="s">
        <v>1058</v>
      </c>
      <c r="AW58" s="78" t="b">
        <v>0</v>
      </c>
      <c r="AX58" s="78" t="s">
        <v>1149</v>
      </c>
      <c r="AY58" s="83" t="s">
        <v>1205</v>
      </c>
      <c r="AZ58" s="78" t="s">
        <v>65</v>
      </c>
      <c r="BA58" s="78" t="str">
        <f>REPLACE(INDEX(GroupVertices[Group],MATCH(Vertices[[#This Row],[Vertex]],GroupVertices[Vertex],0)),1,1,"")</f>
        <v>1</v>
      </c>
      <c r="BB58" s="48"/>
      <c r="BC58" s="48"/>
      <c r="BD58" s="48"/>
      <c r="BE58" s="48"/>
      <c r="BF58" s="48"/>
      <c r="BG58" s="48"/>
      <c r="BH58" s="48"/>
      <c r="BI58" s="48"/>
      <c r="BJ58" s="48"/>
      <c r="BK58" s="48"/>
      <c r="BL58" s="48"/>
      <c r="BM58" s="49"/>
      <c r="BN58" s="48"/>
      <c r="BO58" s="49"/>
      <c r="BP58" s="48"/>
      <c r="BQ58" s="49"/>
      <c r="BR58" s="48"/>
      <c r="BS58" s="49"/>
      <c r="BT58" s="48"/>
      <c r="BU58" s="2"/>
      <c r="BV58" s="3"/>
      <c r="BW58" s="3"/>
      <c r="BX58" s="3"/>
      <c r="BY58" s="3"/>
    </row>
    <row r="59" spans="1:77" ht="41.45" customHeight="1">
      <c r="A59" s="64" t="s">
        <v>296</v>
      </c>
      <c r="C59" s="65"/>
      <c r="D59" s="65" t="s">
        <v>64</v>
      </c>
      <c r="E59" s="66">
        <v>162.02455249960528</v>
      </c>
      <c r="F59" s="68">
        <v>99.99990524563665</v>
      </c>
      <c r="G59" s="102" t="s">
        <v>417</v>
      </c>
      <c r="H59" s="65"/>
      <c r="I59" s="69" t="s">
        <v>296</v>
      </c>
      <c r="J59" s="70"/>
      <c r="K59" s="70"/>
      <c r="L59" s="69" t="s">
        <v>1318</v>
      </c>
      <c r="M59" s="73">
        <v>1.031578470826009</v>
      </c>
      <c r="N59" s="74">
        <v>3165.189697265625</v>
      </c>
      <c r="O59" s="74">
        <v>7671.83544921875</v>
      </c>
      <c r="P59" s="75"/>
      <c r="Q59" s="76"/>
      <c r="R59" s="76"/>
      <c r="S59" s="88"/>
      <c r="T59" s="48">
        <v>3</v>
      </c>
      <c r="U59" s="48">
        <v>0</v>
      </c>
      <c r="V59" s="49">
        <v>0</v>
      </c>
      <c r="W59" s="49">
        <v>0.01</v>
      </c>
      <c r="X59" s="49">
        <v>0.017657</v>
      </c>
      <c r="Y59" s="49">
        <v>0.567633</v>
      </c>
      <c r="Z59" s="49">
        <v>0.6666666666666666</v>
      </c>
      <c r="AA59" s="49">
        <v>0</v>
      </c>
      <c r="AB59" s="71">
        <v>59</v>
      </c>
      <c r="AC59" s="71"/>
      <c r="AD59" s="72"/>
      <c r="AE59" s="78" t="s">
        <v>682</v>
      </c>
      <c r="AF59" s="78">
        <v>35</v>
      </c>
      <c r="AG59" s="78">
        <v>18</v>
      </c>
      <c r="AH59" s="78">
        <v>8404</v>
      </c>
      <c r="AI59" s="78">
        <v>546</v>
      </c>
      <c r="AJ59" s="78"/>
      <c r="AK59" s="78"/>
      <c r="AL59" s="78"/>
      <c r="AM59" s="78"/>
      <c r="AN59" s="78"/>
      <c r="AO59" s="80">
        <v>43329.18876157407</v>
      </c>
      <c r="AP59" s="78"/>
      <c r="AQ59" s="78" t="b">
        <v>1</v>
      </c>
      <c r="AR59" s="78" t="b">
        <v>1</v>
      </c>
      <c r="AS59" s="78" t="b">
        <v>0</v>
      </c>
      <c r="AT59" s="78"/>
      <c r="AU59" s="78">
        <v>11</v>
      </c>
      <c r="AV59" s="78"/>
      <c r="AW59" s="78" t="b">
        <v>0</v>
      </c>
      <c r="AX59" s="78" t="s">
        <v>1149</v>
      </c>
      <c r="AY59" s="83" t="s">
        <v>1206</v>
      </c>
      <c r="AZ59" s="78" t="s">
        <v>65</v>
      </c>
      <c r="BA59" s="78" t="str">
        <f>REPLACE(INDEX(GroupVertices[Group],MATCH(Vertices[[#This Row],[Vertex]],GroupVertices[Vertex],0)),1,1,"")</f>
        <v>1</v>
      </c>
      <c r="BB59" s="48"/>
      <c r="BC59" s="48"/>
      <c r="BD59" s="48"/>
      <c r="BE59" s="48"/>
      <c r="BF59" s="48"/>
      <c r="BG59" s="48"/>
      <c r="BH59" s="48"/>
      <c r="BI59" s="48"/>
      <c r="BJ59" s="48"/>
      <c r="BK59" s="48"/>
      <c r="BL59" s="48"/>
      <c r="BM59" s="49"/>
      <c r="BN59" s="48"/>
      <c r="BO59" s="49"/>
      <c r="BP59" s="48"/>
      <c r="BQ59" s="49"/>
      <c r="BR59" s="48"/>
      <c r="BS59" s="49"/>
      <c r="BT59" s="48"/>
      <c r="BU59" s="2"/>
      <c r="BV59" s="3"/>
      <c r="BW59" s="3"/>
      <c r="BX59" s="3"/>
      <c r="BY59" s="3"/>
    </row>
    <row r="60" spans="1:77" ht="41.45" customHeight="1">
      <c r="A60" s="64" t="s">
        <v>297</v>
      </c>
      <c r="C60" s="65"/>
      <c r="D60" s="65" t="s">
        <v>64</v>
      </c>
      <c r="E60" s="66">
        <v>162.97118776216433</v>
      </c>
      <c r="F60" s="68">
        <v>99.99625193851635</v>
      </c>
      <c r="G60" s="102" t="s">
        <v>1117</v>
      </c>
      <c r="H60" s="65"/>
      <c r="I60" s="69" t="s">
        <v>297</v>
      </c>
      <c r="J60" s="70"/>
      <c r="K60" s="70"/>
      <c r="L60" s="69" t="s">
        <v>1319</v>
      </c>
      <c r="M60" s="73">
        <v>2.2491039571176845</v>
      </c>
      <c r="N60" s="74">
        <v>2447.501708984375</v>
      </c>
      <c r="O60" s="74">
        <v>2448.227783203125</v>
      </c>
      <c r="P60" s="75"/>
      <c r="Q60" s="76"/>
      <c r="R60" s="76"/>
      <c r="S60" s="88"/>
      <c r="T60" s="48">
        <v>3</v>
      </c>
      <c r="U60" s="48">
        <v>0</v>
      </c>
      <c r="V60" s="49">
        <v>0</v>
      </c>
      <c r="W60" s="49">
        <v>0.01</v>
      </c>
      <c r="X60" s="49">
        <v>0.017657</v>
      </c>
      <c r="Y60" s="49">
        <v>0.567633</v>
      </c>
      <c r="Z60" s="49">
        <v>0.6666666666666666</v>
      </c>
      <c r="AA60" s="49">
        <v>0</v>
      </c>
      <c r="AB60" s="71">
        <v>60</v>
      </c>
      <c r="AC60" s="71"/>
      <c r="AD60" s="72"/>
      <c r="AE60" s="78" t="s">
        <v>683</v>
      </c>
      <c r="AF60" s="78">
        <v>271</v>
      </c>
      <c r="AG60" s="78">
        <v>712</v>
      </c>
      <c r="AH60" s="78">
        <v>59112</v>
      </c>
      <c r="AI60" s="78">
        <v>26506</v>
      </c>
      <c r="AJ60" s="78"/>
      <c r="AK60" s="78"/>
      <c r="AL60" s="78"/>
      <c r="AM60" s="78"/>
      <c r="AN60" s="78"/>
      <c r="AO60" s="80">
        <v>42422.88615740741</v>
      </c>
      <c r="AP60" s="83" t="s">
        <v>1006</v>
      </c>
      <c r="AQ60" s="78" t="b">
        <v>1</v>
      </c>
      <c r="AR60" s="78" t="b">
        <v>0</v>
      </c>
      <c r="AS60" s="78" t="b">
        <v>0</v>
      </c>
      <c r="AT60" s="78"/>
      <c r="AU60" s="78">
        <v>7</v>
      </c>
      <c r="AV60" s="78"/>
      <c r="AW60" s="78" t="b">
        <v>0</v>
      </c>
      <c r="AX60" s="78" t="s">
        <v>1149</v>
      </c>
      <c r="AY60" s="83" t="s">
        <v>1207</v>
      </c>
      <c r="AZ60" s="78" t="s">
        <v>65</v>
      </c>
      <c r="BA60" s="78" t="str">
        <f>REPLACE(INDEX(GroupVertices[Group],MATCH(Vertices[[#This Row],[Vertex]],GroupVertices[Vertex],0)),1,1,"")</f>
        <v>1</v>
      </c>
      <c r="BB60" s="48"/>
      <c r="BC60" s="48"/>
      <c r="BD60" s="48"/>
      <c r="BE60" s="48"/>
      <c r="BF60" s="48"/>
      <c r="BG60" s="48"/>
      <c r="BH60" s="48"/>
      <c r="BI60" s="48"/>
      <c r="BJ60" s="48"/>
      <c r="BK60" s="48"/>
      <c r="BL60" s="48"/>
      <c r="BM60" s="49"/>
      <c r="BN60" s="48"/>
      <c r="BO60" s="49"/>
      <c r="BP60" s="48"/>
      <c r="BQ60" s="49"/>
      <c r="BR60" s="48"/>
      <c r="BS60" s="49"/>
      <c r="BT60" s="48"/>
      <c r="BU60" s="2"/>
      <c r="BV60" s="3"/>
      <c r="BW60" s="3"/>
      <c r="BX60" s="3"/>
      <c r="BY60" s="3"/>
    </row>
    <row r="61" spans="1:77" ht="41.45" customHeight="1">
      <c r="A61" s="64" t="s">
        <v>298</v>
      </c>
      <c r="C61" s="65"/>
      <c r="D61" s="65" t="s">
        <v>64</v>
      </c>
      <c r="E61" s="66">
        <v>162.0668373600366</v>
      </c>
      <c r="F61" s="68">
        <v>99.99974205756644</v>
      </c>
      <c r="G61" s="102" t="s">
        <v>1118</v>
      </c>
      <c r="H61" s="65"/>
      <c r="I61" s="69" t="s">
        <v>298</v>
      </c>
      <c r="J61" s="70"/>
      <c r="K61" s="70"/>
      <c r="L61" s="69" t="s">
        <v>1320</v>
      </c>
      <c r="M61" s="73">
        <v>1.0859636150263574</v>
      </c>
      <c r="N61" s="74">
        <v>1270.6605224609375</v>
      </c>
      <c r="O61" s="74">
        <v>6494.10400390625</v>
      </c>
      <c r="P61" s="75"/>
      <c r="Q61" s="76"/>
      <c r="R61" s="76"/>
      <c r="S61" s="88"/>
      <c r="T61" s="48">
        <v>3</v>
      </c>
      <c r="U61" s="48">
        <v>0</v>
      </c>
      <c r="V61" s="49">
        <v>0</v>
      </c>
      <c r="W61" s="49">
        <v>0.01</v>
      </c>
      <c r="X61" s="49">
        <v>0.017657</v>
      </c>
      <c r="Y61" s="49">
        <v>0.567633</v>
      </c>
      <c r="Z61" s="49">
        <v>0.6666666666666666</v>
      </c>
      <c r="AA61" s="49">
        <v>0</v>
      </c>
      <c r="AB61" s="71">
        <v>61</v>
      </c>
      <c r="AC61" s="71"/>
      <c r="AD61" s="72"/>
      <c r="AE61" s="78" t="s">
        <v>684</v>
      </c>
      <c r="AF61" s="78">
        <v>70</v>
      </c>
      <c r="AG61" s="78">
        <v>49</v>
      </c>
      <c r="AH61" s="78">
        <v>2510</v>
      </c>
      <c r="AI61" s="78">
        <v>5607</v>
      </c>
      <c r="AJ61" s="78"/>
      <c r="AK61" s="78" t="s">
        <v>791</v>
      </c>
      <c r="AL61" s="78"/>
      <c r="AM61" s="78"/>
      <c r="AN61" s="78"/>
      <c r="AO61" s="80">
        <v>43751.89079861111</v>
      </c>
      <c r="AP61" s="83" t="s">
        <v>1007</v>
      </c>
      <c r="AQ61" s="78" t="b">
        <v>1</v>
      </c>
      <c r="AR61" s="78" t="b">
        <v>0</v>
      </c>
      <c r="AS61" s="78" t="b">
        <v>0</v>
      </c>
      <c r="AT61" s="78"/>
      <c r="AU61" s="78">
        <v>0</v>
      </c>
      <c r="AV61" s="78"/>
      <c r="AW61" s="78" t="b">
        <v>0</v>
      </c>
      <c r="AX61" s="78" t="s">
        <v>1149</v>
      </c>
      <c r="AY61" s="83" t="s">
        <v>1208</v>
      </c>
      <c r="AZ61" s="78" t="s">
        <v>65</v>
      </c>
      <c r="BA61" s="78" t="str">
        <f>REPLACE(INDEX(GroupVertices[Group],MATCH(Vertices[[#This Row],[Vertex]],GroupVertices[Vertex],0)),1,1,"")</f>
        <v>1</v>
      </c>
      <c r="BB61" s="48"/>
      <c r="BC61" s="48"/>
      <c r="BD61" s="48"/>
      <c r="BE61" s="48"/>
      <c r="BF61" s="48"/>
      <c r="BG61" s="48"/>
      <c r="BH61" s="48"/>
      <c r="BI61" s="48"/>
      <c r="BJ61" s="48"/>
      <c r="BK61" s="48"/>
      <c r="BL61" s="48"/>
      <c r="BM61" s="49"/>
      <c r="BN61" s="48"/>
      <c r="BO61" s="49"/>
      <c r="BP61" s="48"/>
      <c r="BQ61" s="49"/>
      <c r="BR61" s="48"/>
      <c r="BS61" s="49"/>
      <c r="BT61" s="48"/>
      <c r="BU61" s="2"/>
      <c r="BV61" s="3"/>
      <c r="BW61" s="3"/>
      <c r="BX61" s="3"/>
      <c r="BY61" s="3"/>
    </row>
    <row r="62" spans="1:77" ht="41.45" customHeight="1">
      <c r="A62" s="64" t="s">
        <v>224</v>
      </c>
      <c r="C62" s="65"/>
      <c r="D62" s="65" t="s">
        <v>64</v>
      </c>
      <c r="E62" s="66">
        <v>184.55692699847157</v>
      </c>
      <c r="F62" s="68">
        <v>99.9129470607372</v>
      </c>
      <c r="G62" s="102" t="s">
        <v>416</v>
      </c>
      <c r="H62" s="65"/>
      <c r="I62" s="69" t="s">
        <v>224</v>
      </c>
      <c r="J62" s="70"/>
      <c r="K62" s="70"/>
      <c r="L62" s="69" t="s">
        <v>1321</v>
      </c>
      <c r="M62" s="73">
        <v>30.011842891650492</v>
      </c>
      <c r="N62" s="74">
        <v>2064.06103515625</v>
      </c>
      <c r="O62" s="74">
        <v>5145.6640625</v>
      </c>
      <c r="P62" s="75"/>
      <c r="Q62" s="76"/>
      <c r="R62" s="76"/>
      <c r="S62" s="88"/>
      <c r="T62" s="48">
        <v>0</v>
      </c>
      <c r="U62" s="48">
        <v>46</v>
      </c>
      <c r="V62" s="49">
        <v>716.666667</v>
      </c>
      <c r="W62" s="49">
        <v>0.018519</v>
      </c>
      <c r="X62" s="49">
        <v>0.073768</v>
      </c>
      <c r="Y62" s="49">
        <v>7.533778</v>
      </c>
      <c r="Z62" s="49">
        <v>0.043478260869565216</v>
      </c>
      <c r="AA62" s="49">
        <v>0</v>
      </c>
      <c r="AB62" s="71">
        <v>62</v>
      </c>
      <c r="AC62" s="71"/>
      <c r="AD62" s="72"/>
      <c r="AE62" s="78" t="s">
        <v>685</v>
      </c>
      <c r="AF62" s="78">
        <v>15242</v>
      </c>
      <c r="AG62" s="78">
        <v>16537</v>
      </c>
      <c r="AH62" s="78">
        <v>145617</v>
      </c>
      <c r="AI62" s="78">
        <v>146597</v>
      </c>
      <c r="AJ62" s="78"/>
      <c r="AK62" s="78" t="s">
        <v>792</v>
      </c>
      <c r="AL62" s="78" t="s">
        <v>878</v>
      </c>
      <c r="AM62" s="78"/>
      <c r="AN62" s="78"/>
      <c r="AO62" s="80">
        <v>43119.119467592594</v>
      </c>
      <c r="AP62" s="83" t="s">
        <v>1008</v>
      </c>
      <c r="AQ62" s="78" t="b">
        <v>1</v>
      </c>
      <c r="AR62" s="78" t="b">
        <v>0</v>
      </c>
      <c r="AS62" s="78" t="b">
        <v>1</v>
      </c>
      <c r="AT62" s="78"/>
      <c r="AU62" s="78">
        <v>8</v>
      </c>
      <c r="AV62" s="78"/>
      <c r="AW62" s="78" t="b">
        <v>0</v>
      </c>
      <c r="AX62" s="78" t="s">
        <v>1149</v>
      </c>
      <c r="AY62" s="83" t="s">
        <v>1209</v>
      </c>
      <c r="AZ62" s="78" t="s">
        <v>66</v>
      </c>
      <c r="BA62" s="78" t="str">
        <f>REPLACE(INDEX(GroupVertices[Group],MATCH(Vertices[[#This Row],[Vertex]],GroupVertices[Vertex],0)),1,1,"")</f>
        <v>1</v>
      </c>
      <c r="BB62" s="48"/>
      <c r="BC62" s="48"/>
      <c r="BD62" s="48"/>
      <c r="BE62" s="48"/>
      <c r="BF62" s="48"/>
      <c r="BG62" s="48"/>
      <c r="BH62" s="119" t="s">
        <v>1570</v>
      </c>
      <c r="BI62" s="119" t="s">
        <v>1570</v>
      </c>
      <c r="BJ62" s="119" t="s">
        <v>1628</v>
      </c>
      <c r="BK62" s="119" t="s">
        <v>1628</v>
      </c>
      <c r="BL62" s="119">
        <v>2</v>
      </c>
      <c r="BM62" s="123">
        <v>2.816901408450704</v>
      </c>
      <c r="BN62" s="119">
        <v>0</v>
      </c>
      <c r="BO62" s="123">
        <v>0</v>
      </c>
      <c r="BP62" s="119">
        <v>0</v>
      </c>
      <c r="BQ62" s="123">
        <v>0</v>
      </c>
      <c r="BR62" s="119">
        <v>69</v>
      </c>
      <c r="BS62" s="123">
        <v>97.1830985915493</v>
      </c>
      <c r="BT62" s="119">
        <v>71</v>
      </c>
      <c r="BU62" s="2"/>
      <c r="BV62" s="3"/>
      <c r="BW62" s="3"/>
      <c r="BX62" s="3"/>
      <c r="BY62" s="3"/>
    </row>
    <row r="63" spans="1:77" ht="41.45" customHeight="1">
      <c r="A63" s="64" t="s">
        <v>225</v>
      </c>
      <c r="C63" s="65"/>
      <c r="D63" s="65" t="s">
        <v>64</v>
      </c>
      <c r="E63" s="66">
        <v>162.01636833307018</v>
      </c>
      <c r="F63" s="68">
        <v>99.99993683042443</v>
      </c>
      <c r="G63" s="102" t="s">
        <v>1119</v>
      </c>
      <c r="H63" s="65"/>
      <c r="I63" s="69" t="s">
        <v>225</v>
      </c>
      <c r="J63" s="70"/>
      <c r="K63" s="70"/>
      <c r="L63" s="69" t="s">
        <v>1322</v>
      </c>
      <c r="M63" s="73">
        <v>1.021052313884006</v>
      </c>
      <c r="N63" s="74">
        <v>6227.44775390625</v>
      </c>
      <c r="O63" s="74">
        <v>3720.216064453125</v>
      </c>
      <c r="P63" s="75"/>
      <c r="Q63" s="76"/>
      <c r="R63" s="76"/>
      <c r="S63" s="88"/>
      <c r="T63" s="48">
        <v>0</v>
      </c>
      <c r="U63" s="48">
        <v>2</v>
      </c>
      <c r="V63" s="49">
        <v>2</v>
      </c>
      <c r="W63" s="49">
        <v>0.5</v>
      </c>
      <c r="X63" s="49">
        <v>0</v>
      </c>
      <c r="Y63" s="49">
        <v>1.459452</v>
      </c>
      <c r="Z63" s="49">
        <v>0</v>
      </c>
      <c r="AA63" s="49">
        <v>0</v>
      </c>
      <c r="AB63" s="71">
        <v>63</v>
      </c>
      <c r="AC63" s="71"/>
      <c r="AD63" s="72"/>
      <c r="AE63" s="78" t="s">
        <v>686</v>
      </c>
      <c r="AF63" s="78">
        <v>40</v>
      </c>
      <c r="AG63" s="78">
        <v>12</v>
      </c>
      <c r="AH63" s="78">
        <v>17</v>
      </c>
      <c r="AI63" s="78">
        <v>6</v>
      </c>
      <c r="AJ63" s="78"/>
      <c r="AK63" s="78" t="s">
        <v>793</v>
      </c>
      <c r="AL63" s="78" t="s">
        <v>879</v>
      </c>
      <c r="AM63" s="78"/>
      <c r="AN63" s="78"/>
      <c r="AO63" s="80">
        <v>40864.894166666665</v>
      </c>
      <c r="AP63" s="78"/>
      <c r="AQ63" s="78" t="b">
        <v>1</v>
      </c>
      <c r="AR63" s="78" t="b">
        <v>0</v>
      </c>
      <c r="AS63" s="78" t="b">
        <v>0</v>
      </c>
      <c r="AT63" s="78"/>
      <c r="AU63" s="78">
        <v>2</v>
      </c>
      <c r="AV63" s="83" t="s">
        <v>1058</v>
      </c>
      <c r="AW63" s="78" t="b">
        <v>0</v>
      </c>
      <c r="AX63" s="78" t="s">
        <v>1149</v>
      </c>
      <c r="AY63" s="83" t="s">
        <v>1210</v>
      </c>
      <c r="AZ63" s="78" t="s">
        <v>66</v>
      </c>
      <c r="BA63" s="78" t="str">
        <f>REPLACE(INDEX(GroupVertices[Group],MATCH(Vertices[[#This Row],[Vertex]],GroupVertices[Vertex],0)),1,1,"")</f>
        <v>12</v>
      </c>
      <c r="BB63" s="48"/>
      <c r="BC63" s="48"/>
      <c r="BD63" s="48"/>
      <c r="BE63" s="48"/>
      <c r="BF63" s="48" t="s">
        <v>1522</v>
      </c>
      <c r="BG63" s="48" t="s">
        <v>1522</v>
      </c>
      <c r="BH63" s="119" t="s">
        <v>1720</v>
      </c>
      <c r="BI63" s="119" t="s">
        <v>1720</v>
      </c>
      <c r="BJ63" s="119" t="s">
        <v>1748</v>
      </c>
      <c r="BK63" s="119" t="s">
        <v>1748</v>
      </c>
      <c r="BL63" s="119">
        <v>1</v>
      </c>
      <c r="BM63" s="123">
        <v>5.882352941176471</v>
      </c>
      <c r="BN63" s="119">
        <v>0</v>
      </c>
      <c r="BO63" s="123">
        <v>0</v>
      </c>
      <c r="BP63" s="119">
        <v>0</v>
      </c>
      <c r="BQ63" s="123">
        <v>0</v>
      </c>
      <c r="BR63" s="119">
        <v>16</v>
      </c>
      <c r="BS63" s="123">
        <v>94.11764705882354</v>
      </c>
      <c r="BT63" s="119">
        <v>17</v>
      </c>
      <c r="BU63" s="2"/>
      <c r="BV63" s="3"/>
      <c r="BW63" s="3"/>
      <c r="BX63" s="3"/>
      <c r="BY63" s="3"/>
    </row>
    <row r="64" spans="1:77" ht="41.45" customHeight="1">
      <c r="A64" s="64" t="s">
        <v>299</v>
      </c>
      <c r="C64" s="65"/>
      <c r="D64" s="65" t="s">
        <v>64</v>
      </c>
      <c r="E64" s="66">
        <v>315.7109237788452</v>
      </c>
      <c r="F64" s="68">
        <v>99.40679030824296</v>
      </c>
      <c r="G64" s="102" t="s">
        <v>1120</v>
      </c>
      <c r="H64" s="65"/>
      <c r="I64" s="69" t="s">
        <v>299</v>
      </c>
      <c r="J64" s="70"/>
      <c r="K64" s="70"/>
      <c r="L64" s="69" t="s">
        <v>1323</v>
      </c>
      <c r="M64" s="73">
        <v>198.6970166062286</v>
      </c>
      <c r="N64" s="74">
        <v>6740.7158203125</v>
      </c>
      <c r="O64" s="74">
        <v>3720.216064453125</v>
      </c>
      <c r="P64" s="75"/>
      <c r="Q64" s="76"/>
      <c r="R64" s="76"/>
      <c r="S64" s="88"/>
      <c r="T64" s="48">
        <v>1</v>
      </c>
      <c r="U64" s="48">
        <v>0</v>
      </c>
      <c r="V64" s="49">
        <v>0</v>
      </c>
      <c r="W64" s="49">
        <v>0.333333</v>
      </c>
      <c r="X64" s="49">
        <v>0</v>
      </c>
      <c r="Y64" s="49">
        <v>0.770267</v>
      </c>
      <c r="Z64" s="49">
        <v>0</v>
      </c>
      <c r="AA64" s="49">
        <v>0</v>
      </c>
      <c r="AB64" s="71">
        <v>64</v>
      </c>
      <c r="AC64" s="71"/>
      <c r="AD64" s="72"/>
      <c r="AE64" s="78" t="s">
        <v>687</v>
      </c>
      <c r="AF64" s="78">
        <v>170</v>
      </c>
      <c r="AG64" s="78">
        <v>112689</v>
      </c>
      <c r="AH64" s="78">
        <v>32544</v>
      </c>
      <c r="AI64" s="78">
        <v>7803</v>
      </c>
      <c r="AJ64" s="78"/>
      <c r="AK64" s="78" t="s">
        <v>794</v>
      </c>
      <c r="AL64" s="78" t="s">
        <v>880</v>
      </c>
      <c r="AM64" s="83" t="s">
        <v>929</v>
      </c>
      <c r="AN64" s="78"/>
      <c r="AO64" s="80">
        <v>39898.77423611111</v>
      </c>
      <c r="AP64" s="83" t="s">
        <v>1009</v>
      </c>
      <c r="AQ64" s="78" t="b">
        <v>0</v>
      </c>
      <c r="AR64" s="78" t="b">
        <v>0</v>
      </c>
      <c r="AS64" s="78" t="b">
        <v>1</v>
      </c>
      <c r="AT64" s="78"/>
      <c r="AU64" s="78">
        <v>937</v>
      </c>
      <c r="AV64" s="83" t="s">
        <v>1060</v>
      </c>
      <c r="AW64" s="78" t="b">
        <v>1</v>
      </c>
      <c r="AX64" s="78" t="s">
        <v>1149</v>
      </c>
      <c r="AY64" s="83" t="s">
        <v>1211</v>
      </c>
      <c r="AZ64" s="78" t="s">
        <v>65</v>
      </c>
      <c r="BA64" s="78" t="str">
        <f>REPLACE(INDEX(GroupVertices[Group],MATCH(Vertices[[#This Row],[Vertex]],GroupVertices[Vertex],0)),1,1,"")</f>
        <v>12</v>
      </c>
      <c r="BB64" s="48"/>
      <c r="BC64" s="48"/>
      <c r="BD64" s="48"/>
      <c r="BE64" s="48"/>
      <c r="BF64" s="48"/>
      <c r="BG64" s="48"/>
      <c r="BH64" s="48"/>
      <c r="BI64" s="48"/>
      <c r="BJ64" s="48"/>
      <c r="BK64" s="48"/>
      <c r="BL64" s="48"/>
      <c r="BM64" s="49"/>
      <c r="BN64" s="48"/>
      <c r="BO64" s="49"/>
      <c r="BP64" s="48"/>
      <c r="BQ64" s="49"/>
      <c r="BR64" s="48"/>
      <c r="BS64" s="49"/>
      <c r="BT64" s="48"/>
      <c r="BU64" s="2"/>
      <c r="BV64" s="3"/>
      <c r="BW64" s="3"/>
      <c r="BX64" s="3"/>
      <c r="BY64" s="3"/>
    </row>
    <row r="65" spans="1:77" ht="41.45" customHeight="1">
      <c r="A65" s="64" t="s">
        <v>300</v>
      </c>
      <c r="C65" s="65"/>
      <c r="D65" s="65" t="s">
        <v>64</v>
      </c>
      <c r="E65" s="66">
        <v>330.4915285412228</v>
      </c>
      <c r="F65" s="68">
        <v>99.34974818150584</v>
      </c>
      <c r="G65" s="102" t="s">
        <v>1121</v>
      </c>
      <c r="H65" s="65"/>
      <c r="I65" s="69" t="s">
        <v>300</v>
      </c>
      <c r="J65" s="70"/>
      <c r="K65" s="70"/>
      <c r="L65" s="69" t="s">
        <v>1324</v>
      </c>
      <c r="M65" s="73">
        <v>217.70725604348593</v>
      </c>
      <c r="N65" s="74">
        <v>6227.44775390625</v>
      </c>
      <c r="O65" s="74">
        <v>2855.5966796875</v>
      </c>
      <c r="P65" s="75"/>
      <c r="Q65" s="76"/>
      <c r="R65" s="76"/>
      <c r="S65" s="88"/>
      <c r="T65" s="48">
        <v>1</v>
      </c>
      <c r="U65" s="48">
        <v>0</v>
      </c>
      <c r="V65" s="49">
        <v>0</v>
      </c>
      <c r="W65" s="49">
        <v>0.333333</v>
      </c>
      <c r="X65" s="49">
        <v>0</v>
      </c>
      <c r="Y65" s="49">
        <v>0.770267</v>
      </c>
      <c r="Z65" s="49">
        <v>0</v>
      </c>
      <c r="AA65" s="49">
        <v>0</v>
      </c>
      <c r="AB65" s="71">
        <v>65</v>
      </c>
      <c r="AC65" s="71"/>
      <c r="AD65" s="72"/>
      <c r="AE65" s="78" t="s">
        <v>688</v>
      </c>
      <c r="AF65" s="78">
        <v>4296</v>
      </c>
      <c r="AG65" s="78">
        <v>123525</v>
      </c>
      <c r="AH65" s="78">
        <v>2168</v>
      </c>
      <c r="AI65" s="78">
        <v>2583</v>
      </c>
      <c r="AJ65" s="78"/>
      <c r="AK65" s="78" t="s">
        <v>795</v>
      </c>
      <c r="AL65" s="78" t="s">
        <v>881</v>
      </c>
      <c r="AM65" s="78"/>
      <c r="AN65" s="78"/>
      <c r="AO65" s="80">
        <v>41276.73525462963</v>
      </c>
      <c r="AP65" s="83" t="s">
        <v>1010</v>
      </c>
      <c r="AQ65" s="78" t="b">
        <v>0</v>
      </c>
      <c r="AR65" s="78" t="b">
        <v>0</v>
      </c>
      <c r="AS65" s="78" t="b">
        <v>1</v>
      </c>
      <c r="AT65" s="78"/>
      <c r="AU65" s="78">
        <v>310</v>
      </c>
      <c r="AV65" s="83" t="s">
        <v>1060</v>
      </c>
      <c r="AW65" s="78" t="b">
        <v>1</v>
      </c>
      <c r="AX65" s="78" t="s">
        <v>1149</v>
      </c>
      <c r="AY65" s="83" t="s">
        <v>1212</v>
      </c>
      <c r="AZ65" s="78" t="s">
        <v>65</v>
      </c>
      <c r="BA65" s="78" t="str">
        <f>REPLACE(INDEX(GroupVertices[Group],MATCH(Vertices[[#This Row],[Vertex]],GroupVertices[Vertex],0)),1,1,"")</f>
        <v>12</v>
      </c>
      <c r="BB65" s="48"/>
      <c r="BC65" s="48"/>
      <c r="BD65" s="48"/>
      <c r="BE65" s="48"/>
      <c r="BF65" s="48"/>
      <c r="BG65" s="48"/>
      <c r="BH65" s="48"/>
      <c r="BI65" s="48"/>
      <c r="BJ65" s="48"/>
      <c r="BK65" s="48"/>
      <c r="BL65" s="48"/>
      <c r="BM65" s="49"/>
      <c r="BN65" s="48"/>
      <c r="BO65" s="49"/>
      <c r="BP65" s="48"/>
      <c r="BQ65" s="49"/>
      <c r="BR65" s="48"/>
      <c r="BS65" s="49"/>
      <c r="BT65" s="48"/>
      <c r="BU65" s="2"/>
      <c r="BV65" s="3"/>
      <c r="BW65" s="3"/>
      <c r="BX65" s="3"/>
      <c r="BY65" s="3"/>
    </row>
    <row r="66" spans="1:77" ht="41.45" customHeight="1">
      <c r="A66" s="64" t="s">
        <v>226</v>
      </c>
      <c r="C66" s="65"/>
      <c r="D66" s="65" t="s">
        <v>64</v>
      </c>
      <c r="E66" s="66">
        <v>162.01500430531433</v>
      </c>
      <c r="F66" s="68">
        <v>99.99994209455573</v>
      </c>
      <c r="G66" s="102" t="s">
        <v>417</v>
      </c>
      <c r="H66" s="65"/>
      <c r="I66" s="69" t="s">
        <v>226</v>
      </c>
      <c r="J66" s="70"/>
      <c r="K66" s="70"/>
      <c r="L66" s="69" t="s">
        <v>1325</v>
      </c>
      <c r="M66" s="73">
        <v>1.019297954393672</v>
      </c>
      <c r="N66" s="74">
        <v>4999.5</v>
      </c>
      <c r="O66" s="74">
        <v>3793.73828125</v>
      </c>
      <c r="P66" s="75"/>
      <c r="Q66" s="76"/>
      <c r="R66" s="76"/>
      <c r="S66" s="88"/>
      <c r="T66" s="48">
        <v>0</v>
      </c>
      <c r="U66" s="48">
        <v>4</v>
      </c>
      <c r="V66" s="49">
        <v>12</v>
      </c>
      <c r="W66" s="49">
        <v>0.25</v>
      </c>
      <c r="X66" s="49">
        <v>0</v>
      </c>
      <c r="Y66" s="49">
        <v>2.378365</v>
      </c>
      <c r="Z66" s="49">
        <v>0</v>
      </c>
      <c r="AA66" s="49">
        <v>0</v>
      </c>
      <c r="AB66" s="71">
        <v>66</v>
      </c>
      <c r="AC66" s="71"/>
      <c r="AD66" s="72"/>
      <c r="AE66" s="78" t="s">
        <v>689</v>
      </c>
      <c r="AF66" s="78">
        <v>76</v>
      </c>
      <c r="AG66" s="78">
        <v>11</v>
      </c>
      <c r="AH66" s="78">
        <v>1493</v>
      </c>
      <c r="AI66" s="78">
        <v>1314</v>
      </c>
      <c r="AJ66" s="78"/>
      <c r="AK66" s="78"/>
      <c r="AL66" s="78"/>
      <c r="AM66" s="78"/>
      <c r="AN66" s="78"/>
      <c r="AO66" s="80">
        <v>43312.49380787037</v>
      </c>
      <c r="AP66" s="78"/>
      <c r="AQ66" s="78" t="b">
        <v>1</v>
      </c>
      <c r="AR66" s="78" t="b">
        <v>1</v>
      </c>
      <c r="AS66" s="78" t="b">
        <v>0</v>
      </c>
      <c r="AT66" s="78"/>
      <c r="AU66" s="78">
        <v>0</v>
      </c>
      <c r="AV66" s="78"/>
      <c r="AW66" s="78" t="b">
        <v>0</v>
      </c>
      <c r="AX66" s="78" t="s">
        <v>1149</v>
      </c>
      <c r="AY66" s="83" t="s">
        <v>1213</v>
      </c>
      <c r="AZ66" s="78" t="s">
        <v>66</v>
      </c>
      <c r="BA66" s="78" t="str">
        <f>REPLACE(INDEX(GroupVertices[Group],MATCH(Vertices[[#This Row],[Vertex]],GroupVertices[Vertex],0)),1,1,"")</f>
        <v>5</v>
      </c>
      <c r="BB66" s="48"/>
      <c r="BC66" s="48"/>
      <c r="BD66" s="48"/>
      <c r="BE66" s="48"/>
      <c r="BF66" s="48"/>
      <c r="BG66" s="48"/>
      <c r="BH66" s="119" t="s">
        <v>1721</v>
      </c>
      <c r="BI66" s="119" t="s">
        <v>1721</v>
      </c>
      <c r="BJ66" s="119" t="s">
        <v>1749</v>
      </c>
      <c r="BK66" s="119" t="s">
        <v>1749</v>
      </c>
      <c r="BL66" s="119">
        <v>0</v>
      </c>
      <c r="BM66" s="123">
        <v>0</v>
      </c>
      <c r="BN66" s="119">
        <v>0</v>
      </c>
      <c r="BO66" s="123">
        <v>0</v>
      </c>
      <c r="BP66" s="119">
        <v>0</v>
      </c>
      <c r="BQ66" s="123">
        <v>0</v>
      </c>
      <c r="BR66" s="119">
        <v>28</v>
      </c>
      <c r="BS66" s="123">
        <v>100</v>
      </c>
      <c r="BT66" s="119">
        <v>28</v>
      </c>
      <c r="BU66" s="2"/>
      <c r="BV66" s="3"/>
      <c r="BW66" s="3"/>
      <c r="BX66" s="3"/>
      <c r="BY66" s="3"/>
    </row>
    <row r="67" spans="1:77" ht="41.45" customHeight="1">
      <c r="A67" s="64" t="s">
        <v>301</v>
      </c>
      <c r="C67" s="65"/>
      <c r="D67" s="65" t="s">
        <v>64</v>
      </c>
      <c r="E67" s="66">
        <v>264.35527877113793</v>
      </c>
      <c r="F67" s="68">
        <v>99.60498485158483</v>
      </c>
      <c r="G67" s="102" t="s">
        <v>1122</v>
      </c>
      <c r="H67" s="65"/>
      <c r="I67" s="69" t="s">
        <v>301</v>
      </c>
      <c r="J67" s="70"/>
      <c r="K67" s="70"/>
      <c r="L67" s="69" t="s">
        <v>1326</v>
      </c>
      <c r="M67" s="73">
        <v>132.64538179516</v>
      </c>
      <c r="N67" s="74">
        <v>4920.6494140625</v>
      </c>
      <c r="O67" s="74">
        <v>4823.046875</v>
      </c>
      <c r="P67" s="75"/>
      <c r="Q67" s="76"/>
      <c r="R67" s="76"/>
      <c r="S67" s="88"/>
      <c r="T67" s="48">
        <v>1</v>
      </c>
      <c r="U67" s="48">
        <v>0</v>
      </c>
      <c r="V67" s="49">
        <v>0</v>
      </c>
      <c r="W67" s="49">
        <v>0.142857</v>
      </c>
      <c r="X67" s="49">
        <v>0</v>
      </c>
      <c r="Y67" s="49">
        <v>0.655402</v>
      </c>
      <c r="Z67" s="49">
        <v>0</v>
      </c>
      <c r="AA67" s="49">
        <v>0</v>
      </c>
      <c r="AB67" s="71">
        <v>67</v>
      </c>
      <c r="AC67" s="71"/>
      <c r="AD67" s="72"/>
      <c r="AE67" s="78" t="s">
        <v>690</v>
      </c>
      <c r="AF67" s="78">
        <v>550</v>
      </c>
      <c r="AG67" s="78">
        <v>75039</v>
      </c>
      <c r="AH67" s="78">
        <v>2633</v>
      </c>
      <c r="AI67" s="78">
        <v>8075</v>
      </c>
      <c r="AJ67" s="78"/>
      <c r="AK67" s="78" t="s">
        <v>796</v>
      </c>
      <c r="AL67" s="78" t="s">
        <v>882</v>
      </c>
      <c r="AM67" s="78"/>
      <c r="AN67" s="78"/>
      <c r="AO67" s="80">
        <v>42665.43106481482</v>
      </c>
      <c r="AP67" s="83" t="s">
        <v>1011</v>
      </c>
      <c r="AQ67" s="78" t="b">
        <v>0</v>
      </c>
      <c r="AR67" s="78" t="b">
        <v>0</v>
      </c>
      <c r="AS67" s="78" t="b">
        <v>0</v>
      </c>
      <c r="AT67" s="78"/>
      <c r="AU67" s="78">
        <v>232</v>
      </c>
      <c r="AV67" s="83" t="s">
        <v>1058</v>
      </c>
      <c r="AW67" s="78" t="b">
        <v>1</v>
      </c>
      <c r="AX67" s="78" t="s">
        <v>1149</v>
      </c>
      <c r="AY67" s="83" t="s">
        <v>1214</v>
      </c>
      <c r="AZ67" s="78" t="s">
        <v>65</v>
      </c>
      <c r="BA67" s="78" t="str">
        <f>REPLACE(INDEX(GroupVertices[Group],MATCH(Vertices[[#This Row],[Vertex]],GroupVertices[Vertex],0)),1,1,"")</f>
        <v>5</v>
      </c>
      <c r="BB67" s="48"/>
      <c r="BC67" s="48"/>
      <c r="BD67" s="48"/>
      <c r="BE67" s="48"/>
      <c r="BF67" s="48"/>
      <c r="BG67" s="48"/>
      <c r="BH67" s="48"/>
      <c r="BI67" s="48"/>
      <c r="BJ67" s="48"/>
      <c r="BK67" s="48"/>
      <c r="BL67" s="48"/>
      <c r="BM67" s="49"/>
      <c r="BN67" s="48"/>
      <c r="BO67" s="49"/>
      <c r="BP67" s="48"/>
      <c r="BQ67" s="49"/>
      <c r="BR67" s="48"/>
      <c r="BS67" s="49"/>
      <c r="BT67" s="48"/>
      <c r="BU67" s="2"/>
      <c r="BV67" s="3"/>
      <c r="BW67" s="3"/>
      <c r="BX67" s="3"/>
      <c r="BY67" s="3"/>
    </row>
    <row r="68" spans="1:77" ht="41.45" customHeight="1">
      <c r="A68" s="64" t="s">
        <v>302</v>
      </c>
      <c r="C68" s="65"/>
      <c r="D68" s="65" t="s">
        <v>64</v>
      </c>
      <c r="E68" s="66">
        <v>172.84402065899795</v>
      </c>
      <c r="F68" s="68">
        <v>99.95815015618678</v>
      </c>
      <c r="G68" s="102" t="s">
        <v>1123</v>
      </c>
      <c r="H68" s="65"/>
      <c r="I68" s="69" t="s">
        <v>302</v>
      </c>
      <c r="J68" s="70"/>
      <c r="K68" s="70"/>
      <c r="L68" s="69" t="s">
        <v>1327</v>
      </c>
      <c r="M68" s="73">
        <v>14.947157948153922</v>
      </c>
      <c r="N68" s="74">
        <v>5775.900390625</v>
      </c>
      <c r="O68" s="74">
        <v>3898.27392578125</v>
      </c>
      <c r="P68" s="75"/>
      <c r="Q68" s="76"/>
      <c r="R68" s="76"/>
      <c r="S68" s="88"/>
      <c r="T68" s="48">
        <v>1</v>
      </c>
      <c r="U68" s="48">
        <v>0</v>
      </c>
      <c r="V68" s="49">
        <v>0</v>
      </c>
      <c r="W68" s="49">
        <v>0.142857</v>
      </c>
      <c r="X68" s="49">
        <v>0</v>
      </c>
      <c r="Y68" s="49">
        <v>0.655402</v>
      </c>
      <c r="Z68" s="49">
        <v>0</v>
      </c>
      <c r="AA68" s="49">
        <v>0</v>
      </c>
      <c r="AB68" s="71">
        <v>68</v>
      </c>
      <c r="AC68" s="71"/>
      <c r="AD68" s="72"/>
      <c r="AE68" s="78" t="s">
        <v>691</v>
      </c>
      <c r="AF68" s="78">
        <v>1902</v>
      </c>
      <c r="AG68" s="78">
        <v>7950</v>
      </c>
      <c r="AH68" s="78">
        <v>33191</v>
      </c>
      <c r="AI68" s="78">
        <v>16430</v>
      </c>
      <c r="AJ68" s="78"/>
      <c r="AK68" s="78" t="s">
        <v>797</v>
      </c>
      <c r="AL68" s="78" t="s">
        <v>883</v>
      </c>
      <c r="AM68" s="78"/>
      <c r="AN68" s="78"/>
      <c r="AO68" s="80">
        <v>41959.90461805555</v>
      </c>
      <c r="AP68" s="83" t="s">
        <v>1012</v>
      </c>
      <c r="AQ68" s="78" t="b">
        <v>1</v>
      </c>
      <c r="AR68" s="78" t="b">
        <v>0</v>
      </c>
      <c r="AS68" s="78" t="b">
        <v>0</v>
      </c>
      <c r="AT68" s="78"/>
      <c r="AU68" s="78">
        <v>25</v>
      </c>
      <c r="AV68" s="83" t="s">
        <v>1058</v>
      </c>
      <c r="AW68" s="78" t="b">
        <v>0</v>
      </c>
      <c r="AX68" s="78" t="s">
        <v>1149</v>
      </c>
      <c r="AY68" s="83" t="s">
        <v>1215</v>
      </c>
      <c r="AZ68" s="78" t="s">
        <v>65</v>
      </c>
      <c r="BA68" s="78" t="str">
        <f>REPLACE(INDEX(GroupVertices[Group],MATCH(Vertices[[#This Row],[Vertex]],GroupVertices[Vertex],0)),1,1,"")</f>
        <v>5</v>
      </c>
      <c r="BB68" s="48"/>
      <c r="BC68" s="48"/>
      <c r="BD68" s="48"/>
      <c r="BE68" s="48"/>
      <c r="BF68" s="48"/>
      <c r="BG68" s="48"/>
      <c r="BH68" s="48"/>
      <c r="BI68" s="48"/>
      <c r="BJ68" s="48"/>
      <c r="BK68" s="48"/>
      <c r="BL68" s="48"/>
      <c r="BM68" s="49"/>
      <c r="BN68" s="48"/>
      <c r="BO68" s="49"/>
      <c r="BP68" s="48"/>
      <c r="BQ68" s="49"/>
      <c r="BR68" s="48"/>
      <c r="BS68" s="49"/>
      <c r="BT68" s="48"/>
      <c r="BU68" s="2"/>
      <c r="BV68" s="3"/>
      <c r="BW68" s="3"/>
      <c r="BX68" s="3"/>
      <c r="BY68" s="3"/>
    </row>
    <row r="69" spans="1:77" ht="41.45" customHeight="1">
      <c r="A69" s="64" t="s">
        <v>303</v>
      </c>
      <c r="C69" s="65"/>
      <c r="D69" s="65" t="s">
        <v>64</v>
      </c>
      <c r="E69" s="66">
        <v>162.43239679860406</v>
      </c>
      <c r="F69" s="68">
        <v>99.99833127037877</v>
      </c>
      <c r="G69" s="102" t="s">
        <v>1124</v>
      </c>
      <c r="H69" s="65"/>
      <c r="I69" s="69" t="s">
        <v>303</v>
      </c>
      <c r="J69" s="70"/>
      <c r="K69" s="70"/>
      <c r="L69" s="69" t="s">
        <v>1328</v>
      </c>
      <c r="M69" s="73">
        <v>1.556131958435823</v>
      </c>
      <c r="N69" s="74">
        <v>4223.099609375</v>
      </c>
      <c r="O69" s="74">
        <v>3689.20263671875</v>
      </c>
      <c r="P69" s="75"/>
      <c r="Q69" s="76"/>
      <c r="R69" s="76"/>
      <c r="S69" s="88"/>
      <c r="T69" s="48">
        <v>1</v>
      </c>
      <c r="U69" s="48">
        <v>0</v>
      </c>
      <c r="V69" s="49">
        <v>0</v>
      </c>
      <c r="W69" s="49">
        <v>0.142857</v>
      </c>
      <c r="X69" s="49">
        <v>0</v>
      </c>
      <c r="Y69" s="49">
        <v>0.655402</v>
      </c>
      <c r="Z69" s="49">
        <v>0</v>
      </c>
      <c r="AA69" s="49">
        <v>0</v>
      </c>
      <c r="AB69" s="71">
        <v>69</v>
      </c>
      <c r="AC69" s="71"/>
      <c r="AD69" s="72"/>
      <c r="AE69" s="78" t="s">
        <v>692</v>
      </c>
      <c r="AF69" s="78">
        <v>893</v>
      </c>
      <c r="AG69" s="78">
        <v>317</v>
      </c>
      <c r="AH69" s="78">
        <v>4337</v>
      </c>
      <c r="AI69" s="78">
        <v>3117</v>
      </c>
      <c r="AJ69" s="78"/>
      <c r="AK69" s="78" t="s">
        <v>798</v>
      </c>
      <c r="AL69" s="78" t="s">
        <v>883</v>
      </c>
      <c r="AM69" s="78"/>
      <c r="AN69" s="78"/>
      <c r="AO69" s="80">
        <v>43688.86075231482</v>
      </c>
      <c r="AP69" s="83" t="s">
        <v>1013</v>
      </c>
      <c r="AQ69" s="78" t="b">
        <v>1</v>
      </c>
      <c r="AR69" s="78" t="b">
        <v>0</v>
      </c>
      <c r="AS69" s="78" t="b">
        <v>1</v>
      </c>
      <c r="AT69" s="78"/>
      <c r="AU69" s="78">
        <v>0</v>
      </c>
      <c r="AV69" s="78"/>
      <c r="AW69" s="78" t="b">
        <v>0</v>
      </c>
      <c r="AX69" s="78" t="s">
        <v>1149</v>
      </c>
      <c r="AY69" s="83" t="s">
        <v>1216</v>
      </c>
      <c r="AZ69" s="78" t="s">
        <v>65</v>
      </c>
      <c r="BA69" s="78" t="str">
        <f>REPLACE(INDEX(GroupVertices[Group],MATCH(Vertices[[#This Row],[Vertex]],GroupVertices[Vertex],0)),1,1,"")</f>
        <v>5</v>
      </c>
      <c r="BB69" s="48"/>
      <c r="BC69" s="48"/>
      <c r="BD69" s="48"/>
      <c r="BE69" s="48"/>
      <c r="BF69" s="48"/>
      <c r="BG69" s="48"/>
      <c r="BH69" s="48"/>
      <c r="BI69" s="48"/>
      <c r="BJ69" s="48"/>
      <c r="BK69" s="48"/>
      <c r="BL69" s="48"/>
      <c r="BM69" s="49"/>
      <c r="BN69" s="48"/>
      <c r="BO69" s="49"/>
      <c r="BP69" s="48"/>
      <c r="BQ69" s="49"/>
      <c r="BR69" s="48"/>
      <c r="BS69" s="49"/>
      <c r="BT69" s="48"/>
      <c r="BU69" s="2"/>
      <c r="BV69" s="3"/>
      <c r="BW69" s="3"/>
      <c r="BX69" s="3"/>
      <c r="BY69" s="3"/>
    </row>
    <row r="70" spans="1:77" ht="41.45" customHeight="1">
      <c r="A70" s="64" t="s">
        <v>304</v>
      </c>
      <c r="C70" s="65"/>
      <c r="D70" s="65" t="s">
        <v>64</v>
      </c>
      <c r="E70" s="66">
        <v>162.50741832517576</v>
      </c>
      <c r="F70" s="68">
        <v>99.99804174315742</v>
      </c>
      <c r="G70" s="102" t="s">
        <v>1125</v>
      </c>
      <c r="H70" s="65"/>
      <c r="I70" s="69" t="s">
        <v>304</v>
      </c>
      <c r="J70" s="70"/>
      <c r="K70" s="70"/>
      <c r="L70" s="69" t="s">
        <v>1329</v>
      </c>
      <c r="M70" s="73">
        <v>1.6526217304041835</v>
      </c>
      <c r="N70" s="74">
        <v>5078.3505859375</v>
      </c>
      <c r="O70" s="74">
        <v>2764.429443359375</v>
      </c>
      <c r="P70" s="75"/>
      <c r="Q70" s="76"/>
      <c r="R70" s="76"/>
      <c r="S70" s="88"/>
      <c r="T70" s="48">
        <v>1</v>
      </c>
      <c r="U70" s="48">
        <v>0</v>
      </c>
      <c r="V70" s="49">
        <v>0</v>
      </c>
      <c r="W70" s="49">
        <v>0.142857</v>
      </c>
      <c r="X70" s="49">
        <v>0</v>
      </c>
      <c r="Y70" s="49">
        <v>0.655402</v>
      </c>
      <c r="Z70" s="49">
        <v>0</v>
      </c>
      <c r="AA70" s="49">
        <v>0</v>
      </c>
      <c r="AB70" s="71">
        <v>70</v>
      </c>
      <c r="AC70" s="71"/>
      <c r="AD70" s="72"/>
      <c r="AE70" s="78" t="s">
        <v>693</v>
      </c>
      <c r="AF70" s="78">
        <v>321</v>
      </c>
      <c r="AG70" s="78">
        <v>372</v>
      </c>
      <c r="AH70" s="78">
        <v>13521</v>
      </c>
      <c r="AI70" s="78">
        <v>9556</v>
      </c>
      <c r="AJ70" s="78"/>
      <c r="AK70" s="78" t="s">
        <v>799</v>
      </c>
      <c r="AL70" s="78"/>
      <c r="AM70" s="78"/>
      <c r="AN70" s="78"/>
      <c r="AO70" s="80">
        <v>42016.85774305555</v>
      </c>
      <c r="AP70" s="83" t="s">
        <v>1014</v>
      </c>
      <c r="AQ70" s="78" t="b">
        <v>1</v>
      </c>
      <c r="AR70" s="78" t="b">
        <v>0</v>
      </c>
      <c r="AS70" s="78" t="b">
        <v>0</v>
      </c>
      <c r="AT70" s="78"/>
      <c r="AU70" s="78">
        <v>0</v>
      </c>
      <c r="AV70" s="83" t="s">
        <v>1058</v>
      </c>
      <c r="AW70" s="78" t="b">
        <v>0</v>
      </c>
      <c r="AX70" s="78" t="s">
        <v>1149</v>
      </c>
      <c r="AY70" s="83" t="s">
        <v>1217</v>
      </c>
      <c r="AZ70" s="78" t="s">
        <v>65</v>
      </c>
      <c r="BA70" s="78" t="str">
        <f>REPLACE(INDEX(GroupVertices[Group],MATCH(Vertices[[#This Row],[Vertex]],GroupVertices[Vertex],0)),1,1,"")</f>
        <v>5</v>
      </c>
      <c r="BB70" s="48"/>
      <c r="BC70" s="48"/>
      <c r="BD70" s="48"/>
      <c r="BE70" s="48"/>
      <c r="BF70" s="48"/>
      <c r="BG70" s="48"/>
      <c r="BH70" s="48"/>
      <c r="BI70" s="48"/>
      <c r="BJ70" s="48"/>
      <c r="BK70" s="48"/>
      <c r="BL70" s="48"/>
      <c r="BM70" s="49"/>
      <c r="BN70" s="48"/>
      <c r="BO70" s="49"/>
      <c r="BP70" s="48"/>
      <c r="BQ70" s="49"/>
      <c r="BR70" s="48"/>
      <c r="BS70" s="49"/>
      <c r="BT70" s="48"/>
      <c r="BU70" s="2"/>
      <c r="BV70" s="3"/>
      <c r="BW70" s="3"/>
      <c r="BX70" s="3"/>
      <c r="BY70" s="3"/>
    </row>
    <row r="71" spans="1:77" ht="41.45" customHeight="1">
      <c r="A71" s="64" t="s">
        <v>227</v>
      </c>
      <c r="C71" s="65"/>
      <c r="D71" s="65" t="s">
        <v>64</v>
      </c>
      <c r="E71" s="66">
        <v>164.4907146821799</v>
      </c>
      <c r="F71" s="68">
        <v>99.9903876962512</v>
      </c>
      <c r="G71" s="102" t="s">
        <v>418</v>
      </c>
      <c r="H71" s="65"/>
      <c r="I71" s="69" t="s">
        <v>227</v>
      </c>
      <c r="J71" s="70"/>
      <c r="K71" s="70"/>
      <c r="L71" s="69" t="s">
        <v>1330</v>
      </c>
      <c r="M71" s="73">
        <v>4.203460429349567</v>
      </c>
      <c r="N71" s="74">
        <v>9339.546875</v>
      </c>
      <c r="O71" s="74">
        <v>4828.9287109375</v>
      </c>
      <c r="P71" s="75"/>
      <c r="Q71" s="76"/>
      <c r="R71" s="76"/>
      <c r="S71" s="88"/>
      <c r="T71" s="48">
        <v>1</v>
      </c>
      <c r="U71" s="48">
        <v>2</v>
      </c>
      <c r="V71" s="49">
        <v>0</v>
      </c>
      <c r="W71" s="49">
        <v>1</v>
      </c>
      <c r="X71" s="49">
        <v>0</v>
      </c>
      <c r="Y71" s="49">
        <v>1.298239</v>
      </c>
      <c r="Z71" s="49">
        <v>0</v>
      </c>
      <c r="AA71" s="49">
        <v>0</v>
      </c>
      <c r="AB71" s="71">
        <v>71</v>
      </c>
      <c r="AC71" s="71"/>
      <c r="AD71" s="72"/>
      <c r="AE71" s="78" t="s">
        <v>694</v>
      </c>
      <c r="AF71" s="78">
        <v>3637</v>
      </c>
      <c r="AG71" s="78">
        <v>1826</v>
      </c>
      <c r="AH71" s="78">
        <v>912</v>
      </c>
      <c r="AI71" s="78">
        <v>1241</v>
      </c>
      <c r="AJ71" s="78"/>
      <c r="AK71" s="78" t="s">
        <v>800</v>
      </c>
      <c r="AL71" s="78" t="s">
        <v>884</v>
      </c>
      <c r="AM71" s="83" t="s">
        <v>930</v>
      </c>
      <c r="AN71" s="78"/>
      <c r="AO71" s="80">
        <v>43452.04943287037</v>
      </c>
      <c r="AP71" s="83" t="s">
        <v>1015</v>
      </c>
      <c r="AQ71" s="78" t="b">
        <v>1</v>
      </c>
      <c r="AR71" s="78" t="b">
        <v>0</v>
      </c>
      <c r="AS71" s="78" t="b">
        <v>1</v>
      </c>
      <c r="AT71" s="78"/>
      <c r="AU71" s="78">
        <v>12</v>
      </c>
      <c r="AV71" s="78"/>
      <c r="AW71" s="78" t="b">
        <v>0</v>
      </c>
      <c r="AX71" s="78" t="s">
        <v>1149</v>
      </c>
      <c r="AY71" s="83" t="s">
        <v>1218</v>
      </c>
      <c r="AZ71" s="78" t="s">
        <v>66</v>
      </c>
      <c r="BA71" s="78" t="str">
        <f>REPLACE(INDEX(GroupVertices[Group],MATCH(Vertices[[#This Row],[Vertex]],GroupVertices[Vertex],0)),1,1,"")</f>
        <v>18</v>
      </c>
      <c r="BB71" s="48"/>
      <c r="BC71" s="48"/>
      <c r="BD71" s="48"/>
      <c r="BE71" s="48"/>
      <c r="BF71" s="48" t="s">
        <v>382</v>
      </c>
      <c r="BG71" s="48" t="s">
        <v>1709</v>
      </c>
      <c r="BH71" s="119" t="s">
        <v>1575</v>
      </c>
      <c r="BI71" s="119" t="s">
        <v>1575</v>
      </c>
      <c r="BJ71" s="119" t="s">
        <v>1633</v>
      </c>
      <c r="BK71" s="119" t="s">
        <v>1633</v>
      </c>
      <c r="BL71" s="119">
        <v>0</v>
      </c>
      <c r="BM71" s="123">
        <v>0</v>
      </c>
      <c r="BN71" s="119">
        <v>0</v>
      </c>
      <c r="BO71" s="123">
        <v>0</v>
      </c>
      <c r="BP71" s="119">
        <v>0</v>
      </c>
      <c r="BQ71" s="123">
        <v>0</v>
      </c>
      <c r="BR71" s="119">
        <v>38</v>
      </c>
      <c r="BS71" s="123">
        <v>100</v>
      </c>
      <c r="BT71" s="119">
        <v>38</v>
      </c>
      <c r="BU71" s="2"/>
      <c r="BV71" s="3"/>
      <c r="BW71" s="3"/>
      <c r="BX71" s="3"/>
      <c r="BY71" s="3"/>
    </row>
    <row r="72" spans="1:77" ht="41.45" customHeight="1">
      <c r="A72" s="64" t="s">
        <v>305</v>
      </c>
      <c r="C72" s="65"/>
      <c r="D72" s="65" t="s">
        <v>64</v>
      </c>
      <c r="E72" s="66">
        <v>166.26667882029503</v>
      </c>
      <c r="F72" s="68">
        <v>99.98353379730217</v>
      </c>
      <c r="G72" s="102" t="s">
        <v>1126</v>
      </c>
      <c r="H72" s="65"/>
      <c r="I72" s="69" t="s">
        <v>305</v>
      </c>
      <c r="J72" s="70"/>
      <c r="K72" s="70"/>
      <c r="L72" s="69" t="s">
        <v>1331</v>
      </c>
      <c r="M72" s="73">
        <v>6.4876364857642095</v>
      </c>
      <c r="N72" s="74">
        <v>9339.546875</v>
      </c>
      <c r="O72" s="74">
        <v>4252.51611328125</v>
      </c>
      <c r="P72" s="75"/>
      <c r="Q72" s="76"/>
      <c r="R72" s="76"/>
      <c r="S72" s="88"/>
      <c r="T72" s="48">
        <v>1</v>
      </c>
      <c r="U72" s="48">
        <v>0</v>
      </c>
      <c r="V72" s="49">
        <v>0</v>
      </c>
      <c r="W72" s="49">
        <v>1</v>
      </c>
      <c r="X72" s="49">
        <v>0</v>
      </c>
      <c r="Y72" s="49">
        <v>0.701751</v>
      </c>
      <c r="Z72" s="49">
        <v>0</v>
      </c>
      <c r="AA72" s="49">
        <v>0</v>
      </c>
      <c r="AB72" s="71">
        <v>72</v>
      </c>
      <c r="AC72" s="71"/>
      <c r="AD72" s="72"/>
      <c r="AE72" s="78" t="s">
        <v>695</v>
      </c>
      <c r="AF72" s="78">
        <v>1895</v>
      </c>
      <c r="AG72" s="78">
        <v>3128</v>
      </c>
      <c r="AH72" s="78">
        <v>24208</v>
      </c>
      <c r="AI72" s="78">
        <v>13312</v>
      </c>
      <c r="AJ72" s="78"/>
      <c r="AK72" s="78" t="s">
        <v>801</v>
      </c>
      <c r="AL72" s="78"/>
      <c r="AM72" s="83" t="s">
        <v>931</v>
      </c>
      <c r="AN72" s="78"/>
      <c r="AO72" s="80">
        <v>42659.55002314815</v>
      </c>
      <c r="AP72" s="83" t="s">
        <v>1016</v>
      </c>
      <c r="AQ72" s="78" t="b">
        <v>0</v>
      </c>
      <c r="AR72" s="78" t="b">
        <v>0</v>
      </c>
      <c r="AS72" s="78" t="b">
        <v>1</v>
      </c>
      <c r="AT72" s="78"/>
      <c r="AU72" s="78">
        <v>36</v>
      </c>
      <c r="AV72" s="83" t="s">
        <v>1058</v>
      </c>
      <c r="AW72" s="78" t="b">
        <v>0</v>
      </c>
      <c r="AX72" s="78" t="s">
        <v>1149</v>
      </c>
      <c r="AY72" s="83" t="s">
        <v>1219</v>
      </c>
      <c r="AZ72" s="78" t="s">
        <v>65</v>
      </c>
      <c r="BA72" s="78" t="str">
        <f>REPLACE(INDEX(GroupVertices[Group],MATCH(Vertices[[#This Row],[Vertex]],GroupVertices[Vertex],0)),1,1,"")</f>
        <v>18</v>
      </c>
      <c r="BB72" s="48"/>
      <c r="BC72" s="48"/>
      <c r="BD72" s="48"/>
      <c r="BE72" s="48"/>
      <c r="BF72" s="48"/>
      <c r="BG72" s="48"/>
      <c r="BH72" s="48"/>
      <c r="BI72" s="48"/>
      <c r="BJ72" s="48"/>
      <c r="BK72" s="48"/>
      <c r="BL72" s="48"/>
      <c r="BM72" s="49"/>
      <c r="BN72" s="48"/>
      <c r="BO72" s="49"/>
      <c r="BP72" s="48"/>
      <c r="BQ72" s="49"/>
      <c r="BR72" s="48"/>
      <c r="BS72" s="49"/>
      <c r="BT72" s="48"/>
      <c r="BU72" s="2"/>
      <c r="BV72" s="3"/>
      <c r="BW72" s="3"/>
      <c r="BX72" s="3"/>
      <c r="BY72" s="3"/>
    </row>
    <row r="73" spans="1:77" ht="41.45" customHeight="1">
      <c r="A73" s="64" t="s">
        <v>228</v>
      </c>
      <c r="C73" s="65"/>
      <c r="D73" s="65" t="s">
        <v>64</v>
      </c>
      <c r="E73" s="66">
        <v>166.67997923031723</v>
      </c>
      <c r="F73" s="68">
        <v>99.9819387655191</v>
      </c>
      <c r="G73" s="102" t="s">
        <v>419</v>
      </c>
      <c r="H73" s="65"/>
      <c r="I73" s="69" t="s">
        <v>228</v>
      </c>
      <c r="J73" s="70"/>
      <c r="K73" s="70"/>
      <c r="L73" s="69" t="s">
        <v>1332</v>
      </c>
      <c r="M73" s="73">
        <v>7.019207411335359</v>
      </c>
      <c r="N73" s="74">
        <v>8098.60546875</v>
      </c>
      <c r="O73" s="74">
        <v>6555.22705078125</v>
      </c>
      <c r="P73" s="75"/>
      <c r="Q73" s="76"/>
      <c r="R73" s="76"/>
      <c r="S73" s="88"/>
      <c r="T73" s="48">
        <v>0</v>
      </c>
      <c r="U73" s="48">
        <v>2</v>
      </c>
      <c r="V73" s="49">
        <v>2</v>
      </c>
      <c r="W73" s="49">
        <v>0.5</v>
      </c>
      <c r="X73" s="49">
        <v>0</v>
      </c>
      <c r="Y73" s="49">
        <v>1.459452</v>
      </c>
      <c r="Z73" s="49">
        <v>0</v>
      </c>
      <c r="AA73" s="49">
        <v>0</v>
      </c>
      <c r="AB73" s="71">
        <v>73</v>
      </c>
      <c r="AC73" s="71"/>
      <c r="AD73" s="72"/>
      <c r="AE73" s="78" t="s">
        <v>696</v>
      </c>
      <c r="AF73" s="78">
        <v>196</v>
      </c>
      <c r="AG73" s="78">
        <v>3431</v>
      </c>
      <c r="AH73" s="78">
        <v>18487</v>
      </c>
      <c r="AI73" s="78">
        <v>33347</v>
      </c>
      <c r="AJ73" s="78"/>
      <c r="AK73" s="78" t="s">
        <v>802</v>
      </c>
      <c r="AL73" s="78" t="s">
        <v>885</v>
      </c>
      <c r="AM73" s="78"/>
      <c r="AN73" s="78"/>
      <c r="AO73" s="80">
        <v>43105.616793981484</v>
      </c>
      <c r="AP73" s="83" t="s">
        <v>1017</v>
      </c>
      <c r="AQ73" s="78" t="b">
        <v>1</v>
      </c>
      <c r="AR73" s="78" t="b">
        <v>0</v>
      </c>
      <c r="AS73" s="78" t="b">
        <v>0</v>
      </c>
      <c r="AT73" s="78"/>
      <c r="AU73" s="78">
        <v>19</v>
      </c>
      <c r="AV73" s="78"/>
      <c r="AW73" s="78" t="b">
        <v>0</v>
      </c>
      <c r="AX73" s="78" t="s">
        <v>1149</v>
      </c>
      <c r="AY73" s="83" t="s">
        <v>1220</v>
      </c>
      <c r="AZ73" s="78" t="s">
        <v>66</v>
      </c>
      <c r="BA73" s="78" t="str">
        <f>REPLACE(INDEX(GroupVertices[Group],MATCH(Vertices[[#This Row],[Vertex]],GroupVertices[Vertex],0)),1,1,"")</f>
        <v>11</v>
      </c>
      <c r="BB73" s="48"/>
      <c r="BC73" s="48"/>
      <c r="BD73" s="48"/>
      <c r="BE73" s="48"/>
      <c r="BF73" s="48" t="s">
        <v>384</v>
      </c>
      <c r="BG73" s="48" t="s">
        <v>384</v>
      </c>
      <c r="BH73" s="119" t="s">
        <v>1722</v>
      </c>
      <c r="BI73" s="119" t="s">
        <v>1722</v>
      </c>
      <c r="BJ73" s="119" t="s">
        <v>1750</v>
      </c>
      <c r="BK73" s="119" t="s">
        <v>1750</v>
      </c>
      <c r="BL73" s="119">
        <v>0</v>
      </c>
      <c r="BM73" s="123">
        <v>0</v>
      </c>
      <c r="BN73" s="119">
        <v>0</v>
      </c>
      <c r="BO73" s="123">
        <v>0</v>
      </c>
      <c r="BP73" s="119">
        <v>0</v>
      </c>
      <c r="BQ73" s="123">
        <v>0</v>
      </c>
      <c r="BR73" s="119">
        <v>13</v>
      </c>
      <c r="BS73" s="123">
        <v>100</v>
      </c>
      <c r="BT73" s="119">
        <v>13</v>
      </c>
      <c r="BU73" s="2"/>
      <c r="BV73" s="3"/>
      <c r="BW73" s="3"/>
      <c r="BX73" s="3"/>
      <c r="BY73" s="3"/>
    </row>
    <row r="74" spans="1:77" ht="41.45" customHeight="1">
      <c r="A74" s="64" t="s">
        <v>306</v>
      </c>
      <c r="C74" s="65"/>
      <c r="D74" s="65" t="s">
        <v>64</v>
      </c>
      <c r="E74" s="66">
        <v>163.21125664719372</v>
      </c>
      <c r="F74" s="68">
        <v>99.99532545140804</v>
      </c>
      <c r="G74" s="102" t="s">
        <v>1127</v>
      </c>
      <c r="H74" s="65"/>
      <c r="I74" s="69" t="s">
        <v>306</v>
      </c>
      <c r="J74" s="70"/>
      <c r="K74" s="70"/>
      <c r="L74" s="69" t="s">
        <v>1333</v>
      </c>
      <c r="M74" s="73">
        <v>2.557871227416438</v>
      </c>
      <c r="N74" s="74">
        <v>7494.376953125</v>
      </c>
      <c r="O74" s="74">
        <v>6555.22705078125</v>
      </c>
      <c r="P74" s="75"/>
      <c r="Q74" s="76"/>
      <c r="R74" s="76"/>
      <c r="S74" s="88"/>
      <c r="T74" s="48">
        <v>1</v>
      </c>
      <c r="U74" s="48">
        <v>0</v>
      </c>
      <c r="V74" s="49">
        <v>0</v>
      </c>
      <c r="W74" s="49">
        <v>0.333333</v>
      </c>
      <c r="X74" s="49">
        <v>0</v>
      </c>
      <c r="Y74" s="49">
        <v>0.770267</v>
      </c>
      <c r="Z74" s="49">
        <v>0</v>
      </c>
      <c r="AA74" s="49">
        <v>0</v>
      </c>
      <c r="AB74" s="71">
        <v>74</v>
      </c>
      <c r="AC74" s="71"/>
      <c r="AD74" s="72"/>
      <c r="AE74" s="78" t="s">
        <v>697</v>
      </c>
      <c r="AF74" s="78">
        <v>81</v>
      </c>
      <c r="AG74" s="78">
        <v>888</v>
      </c>
      <c r="AH74" s="78">
        <v>138</v>
      </c>
      <c r="AI74" s="78">
        <v>112</v>
      </c>
      <c r="AJ74" s="78"/>
      <c r="AK74" s="78" t="s">
        <v>803</v>
      </c>
      <c r="AL74" s="78" t="s">
        <v>886</v>
      </c>
      <c r="AM74" s="78"/>
      <c r="AN74" s="78"/>
      <c r="AO74" s="80">
        <v>43129.416967592595</v>
      </c>
      <c r="AP74" s="83" t="s">
        <v>1018</v>
      </c>
      <c r="AQ74" s="78" t="b">
        <v>0</v>
      </c>
      <c r="AR74" s="78" t="b">
        <v>0</v>
      </c>
      <c r="AS74" s="78" t="b">
        <v>0</v>
      </c>
      <c r="AT74" s="78"/>
      <c r="AU74" s="78">
        <v>5</v>
      </c>
      <c r="AV74" s="83" t="s">
        <v>1058</v>
      </c>
      <c r="AW74" s="78" t="b">
        <v>0</v>
      </c>
      <c r="AX74" s="78" t="s">
        <v>1149</v>
      </c>
      <c r="AY74" s="83" t="s">
        <v>1221</v>
      </c>
      <c r="AZ74" s="78" t="s">
        <v>65</v>
      </c>
      <c r="BA74" s="78" t="str">
        <f>REPLACE(INDEX(GroupVertices[Group],MATCH(Vertices[[#This Row],[Vertex]],GroupVertices[Vertex],0)),1,1,"")</f>
        <v>11</v>
      </c>
      <c r="BB74" s="48"/>
      <c r="BC74" s="48"/>
      <c r="BD74" s="48"/>
      <c r="BE74" s="48"/>
      <c r="BF74" s="48"/>
      <c r="BG74" s="48"/>
      <c r="BH74" s="48"/>
      <c r="BI74" s="48"/>
      <c r="BJ74" s="48"/>
      <c r="BK74" s="48"/>
      <c r="BL74" s="48"/>
      <c r="BM74" s="49"/>
      <c r="BN74" s="48"/>
      <c r="BO74" s="49"/>
      <c r="BP74" s="48"/>
      <c r="BQ74" s="49"/>
      <c r="BR74" s="48"/>
      <c r="BS74" s="49"/>
      <c r="BT74" s="48"/>
      <c r="BU74" s="2"/>
      <c r="BV74" s="3"/>
      <c r="BW74" s="3"/>
      <c r="BX74" s="3"/>
      <c r="BY74" s="3"/>
    </row>
    <row r="75" spans="1:77" ht="41.45" customHeight="1">
      <c r="A75" s="64" t="s">
        <v>307</v>
      </c>
      <c r="C75" s="65"/>
      <c r="D75" s="65" t="s">
        <v>64</v>
      </c>
      <c r="E75" s="66">
        <v>252.2167957718395</v>
      </c>
      <c r="F75" s="68">
        <v>99.65183035599917</v>
      </c>
      <c r="G75" s="102" t="s">
        <v>1128</v>
      </c>
      <c r="H75" s="65"/>
      <c r="I75" s="69" t="s">
        <v>307</v>
      </c>
      <c r="J75" s="70"/>
      <c r="K75" s="70"/>
      <c r="L75" s="69" t="s">
        <v>1334</v>
      </c>
      <c r="M75" s="73">
        <v>117.03333669067929</v>
      </c>
      <c r="N75" s="74">
        <v>7494.376953125</v>
      </c>
      <c r="O75" s="74">
        <v>5831.76953125</v>
      </c>
      <c r="P75" s="75"/>
      <c r="Q75" s="76"/>
      <c r="R75" s="76"/>
      <c r="S75" s="88"/>
      <c r="T75" s="48">
        <v>1</v>
      </c>
      <c r="U75" s="48">
        <v>0</v>
      </c>
      <c r="V75" s="49">
        <v>0</v>
      </c>
      <c r="W75" s="49">
        <v>0.333333</v>
      </c>
      <c r="X75" s="49">
        <v>0</v>
      </c>
      <c r="Y75" s="49">
        <v>0.770267</v>
      </c>
      <c r="Z75" s="49">
        <v>0</v>
      </c>
      <c r="AA75" s="49">
        <v>0</v>
      </c>
      <c r="AB75" s="71">
        <v>75</v>
      </c>
      <c r="AC75" s="71"/>
      <c r="AD75" s="72"/>
      <c r="AE75" s="78" t="s">
        <v>698</v>
      </c>
      <c r="AF75" s="78">
        <v>1967</v>
      </c>
      <c r="AG75" s="78">
        <v>66140</v>
      </c>
      <c r="AH75" s="78">
        <v>1728</v>
      </c>
      <c r="AI75" s="78">
        <v>2507</v>
      </c>
      <c r="AJ75" s="78"/>
      <c r="AK75" s="78" t="s">
        <v>804</v>
      </c>
      <c r="AL75" s="78" t="s">
        <v>887</v>
      </c>
      <c r="AM75" s="83" t="s">
        <v>932</v>
      </c>
      <c r="AN75" s="78"/>
      <c r="AO75" s="80">
        <v>43054.424895833334</v>
      </c>
      <c r="AP75" s="83" t="s">
        <v>1019</v>
      </c>
      <c r="AQ75" s="78" t="b">
        <v>0</v>
      </c>
      <c r="AR75" s="78" t="b">
        <v>0</v>
      </c>
      <c r="AS75" s="78" t="b">
        <v>0</v>
      </c>
      <c r="AT75" s="78"/>
      <c r="AU75" s="78">
        <v>122</v>
      </c>
      <c r="AV75" s="83" t="s">
        <v>1058</v>
      </c>
      <c r="AW75" s="78" t="b">
        <v>0</v>
      </c>
      <c r="AX75" s="78" t="s">
        <v>1149</v>
      </c>
      <c r="AY75" s="83" t="s">
        <v>1222</v>
      </c>
      <c r="AZ75" s="78" t="s">
        <v>65</v>
      </c>
      <c r="BA75" s="78" t="str">
        <f>REPLACE(INDEX(GroupVertices[Group],MATCH(Vertices[[#This Row],[Vertex]],GroupVertices[Vertex],0)),1,1,"")</f>
        <v>11</v>
      </c>
      <c r="BB75" s="48"/>
      <c r="BC75" s="48"/>
      <c r="BD75" s="48"/>
      <c r="BE75" s="48"/>
      <c r="BF75" s="48"/>
      <c r="BG75" s="48"/>
      <c r="BH75" s="48"/>
      <c r="BI75" s="48"/>
      <c r="BJ75" s="48"/>
      <c r="BK75" s="48"/>
      <c r="BL75" s="48"/>
      <c r="BM75" s="49"/>
      <c r="BN75" s="48"/>
      <c r="BO75" s="49"/>
      <c r="BP75" s="48"/>
      <c r="BQ75" s="49"/>
      <c r="BR75" s="48"/>
      <c r="BS75" s="49"/>
      <c r="BT75" s="48"/>
      <c r="BU75" s="2"/>
      <c r="BV75" s="3"/>
      <c r="BW75" s="3"/>
      <c r="BX75" s="3"/>
      <c r="BY75" s="3"/>
    </row>
    <row r="76" spans="1:77" ht="41.45" customHeight="1">
      <c r="A76" s="64" t="s">
        <v>229</v>
      </c>
      <c r="C76" s="65"/>
      <c r="D76" s="65" t="s">
        <v>64</v>
      </c>
      <c r="E76" s="66">
        <v>162.01636833307018</v>
      </c>
      <c r="F76" s="68">
        <v>99.99993683042443</v>
      </c>
      <c r="G76" s="102" t="s">
        <v>420</v>
      </c>
      <c r="H76" s="65"/>
      <c r="I76" s="69" t="s">
        <v>229</v>
      </c>
      <c r="J76" s="70"/>
      <c r="K76" s="70"/>
      <c r="L76" s="69" t="s">
        <v>1335</v>
      </c>
      <c r="M76" s="73">
        <v>1.021052313884006</v>
      </c>
      <c r="N76" s="74">
        <v>7564.220703125</v>
      </c>
      <c r="O76" s="74">
        <v>4828.9287109375</v>
      </c>
      <c r="P76" s="75"/>
      <c r="Q76" s="76"/>
      <c r="R76" s="76"/>
      <c r="S76" s="88"/>
      <c r="T76" s="48">
        <v>0</v>
      </c>
      <c r="U76" s="48">
        <v>2</v>
      </c>
      <c r="V76" s="49">
        <v>2</v>
      </c>
      <c r="W76" s="49">
        <v>0.5</v>
      </c>
      <c r="X76" s="49">
        <v>0</v>
      </c>
      <c r="Y76" s="49">
        <v>1.459452</v>
      </c>
      <c r="Z76" s="49">
        <v>0</v>
      </c>
      <c r="AA76" s="49">
        <v>0</v>
      </c>
      <c r="AB76" s="71">
        <v>76</v>
      </c>
      <c r="AC76" s="71"/>
      <c r="AD76" s="72"/>
      <c r="AE76" s="78" t="s">
        <v>699</v>
      </c>
      <c r="AF76" s="78">
        <v>374</v>
      </c>
      <c r="AG76" s="78">
        <v>12</v>
      </c>
      <c r="AH76" s="78">
        <v>94</v>
      </c>
      <c r="AI76" s="78">
        <v>5</v>
      </c>
      <c r="AJ76" s="78"/>
      <c r="AK76" s="78"/>
      <c r="AL76" s="78"/>
      <c r="AM76" s="78"/>
      <c r="AN76" s="78"/>
      <c r="AO76" s="80">
        <v>40940.968148148146</v>
      </c>
      <c r="AP76" s="83" t="s">
        <v>1020</v>
      </c>
      <c r="AQ76" s="78" t="b">
        <v>1</v>
      </c>
      <c r="AR76" s="78" t="b">
        <v>0</v>
      </c>
      <c r="AS76" s="78" t="b">
        <v>0</v>
      </c>
      <c r="AT76" s="78"/>
      <c r="AU76" s="78">
        <v>0</v>
      </c>
      <c r="AV76" s="83" t="s">
        <v>1058</v>
      </c>
      <c r="AW76" s="78" t="b">
        <v>0</v>
      </c>
      <c r="AX76" s="78" t="s">
        <v>1149</v>
      </c>
      <c r="AY76" s="83" t="s">
        <v>1223</v>
      </c>
      <c r="AZ76" s="78" t="s">
        <v>66</v>
      </c>
      <c r="BA76" s="78" t="str">
        <f>REPLACE(INDEX(GroupVertices[Group],MATCH(Vertices[[#This Row],[Vertex]],GroupVertices[Vertex],0)),1,1,"")</f>
        <v>10</v>
      </c>
      <c r="BB76" s="48"/>
      <c r="BC76" s="48"/>
      <c r="BD76" s="48"/>
      <c r="BE76" s="48"/>
      <c r="BF76" s="48" t="s">
        <v>216</v>
      </c>
      <c r="BG76" s="48" t="s">
        <v>216</v>
      </c>
      <c r="BH76" s="119" t="s">
        <v>1723</v>
      </c>
      <c r="BI76" s="119" t="s">
        <v>1723</v>
      </c>
      <c r="BJ76" s="119" t="s">
        <v>1751</v>
      </c>
      <c r="BK76" s="119" t="s">
        <v>1751</v>
      </c>
      <c r="BL76" s="119">
        <v>2</v>
      </c>
      <c r="BM76" s="123">
        <v>5.555555555555555</v>
      </c>
      <c r="BN76" s="119">
        <v>0</v>
      </c>
      <c r="BO76" s="123">
        <v>0</v>
      </c>
      <c r="BP76" s="119">
        <v>0</v>
      </c>
      <c r="BQ76" s="123">
        <v>0</v>
      </c>
      <c r="BR76" s="119">
        <v>34</v>
      </c>
      <c r="BS76" s="123">
        <v>94.44444444444444</v>
      </c>
      <c r="BT76" s="119">
        <v>36</v>
      </c>
      <c r="BU76" s="2"/>
      <c r="BV76" s="3"/>
      <c r="BW76" s="3"/>
      <c r="BX76" s="3"/>
      <c r="BY76" s="3"/>
    </row>
    <row r="77" spans="1:77" ht="41.45" customHeight="1">
      <c r="A77" s="64" t="s">
        <v>308</v>
      </c>
      <c r="C77" s="65"/>
      <c r="D77" s="65" t="s">
        <v>64</v>
      </c>
      <c r="E77" s="66">
        <v>171.8087235923087</v>
      </c>
      <c r="F77" s="68">
        <v>99.9621456318414</v>
      </c>
      <c r="G77" s="102" t="s">
        <v>1129</v>
      </c>
      <c r="H77" s="65"/>
      <c r="I77" s="69" t="s">
        <v>308</v>
      </c>
      <c r="J77" s="70"/>
      <c r="K77" s="70"/>
      <c r="L77" s="69" t="s">
        <v>1336</v>
      </c>
      <c r="M77" s="73">
        <v>13.615599094990547</v>
      </c>
      <c r="N77" s="74">
        <v>7564.220703125</v>
      </c>
      <c r="O77" s="74">
        <v>4252.51611328125</v>
      </c>
      <c r="P77" s="75"/>
      <c r="Q77" s="76"/>
      <c r="R77" s="76"/>
      <c r="S77" s="88"/>
      <c r="T77" s="48">
        <v>1</v>
      </c>
      <c r="U77" s="48">
        <v>0</v>
      </c>
      <c r="V77" s="49">
        <v>0</v>
      </c>
      <c r="W77" s="49">
        <v>0.333333</v>
      </c>
      <c r="X77" s="49">
        <v>0</v>
      </c>
      <c r="Y77" s="49">
        <v>0.770267</v>
      </c>
      <c r="Z77" s="49">
        <v>0</v>
      </c>
      <c r="AA77" s="49">
        <v>0</v>
      </c>
      <c r="AB77" s="71">
        <v>77</v>
      </c>
      <c r="AC77" s="71"/>
      <c r="AD77" s="72"/>
      <c r="AE77" s="78" t="s">
        <v>700</v>
      </c>
      <c r="AF77" s="78">
        <v>887</v>
      </c>
      <c r="AG77" s="78">
        <v>7191</v>
      </c>
      <c r="AH77" s="78">
        <v>26139</v>
      </c>
      <c r="AI77" s="78">
        <v>11783</v>
      </c>
      <c r="AJ77" s="78"/>
      <c r="AK77" s="78" t="s">
        <v>805</v>
      </c>
      <c r="AL77" s="78"/>
      <c r="AM77" s="83" t="s">
        <v>933</v>
      </c>
      <c r="AN77" s="78"/>
      <c r="AO77" s="80">
        <v>39856.50896990741</v>
      </c>
      <c r="AP77" s="83" t="s">
        <v>1021</v>
      </c>
      <c r="AQ77" s="78" t="b">
        <v>0</v>
      </c>
      <c r="AR77" s="78" t="b">
        <v>0</v>
      </c>
      <c r="AS77" s="78" t="b">
        <v>1</v>
      </c>
      <c r="AT77" s="78"/>
      <c r="AU77" s="78">
        <v>90</v>
      </c>
      <c r="AV77" s="83" t="s">
        <v>1063</v>
      </c>
      <c r="AW77" s="78" t="b">
        <v>0</v>
      </c>
      <c r="AX77" s="78" t="s">
        <v>1149</v>
      </c>
      <c r="AY77" s="83" t="s">
        <v>1224</v>
      </c>
      <c r="AZ77" s="78" t="s">
        <v>65</v>
      </c>
      <c r="BA77" s="78" t="str">
        <f>REPLACE(INDEX(GroupVertices[Group],MATCH(Vertices[[#This Row],[Vertex]],GroupVertices[Vertex],0)),1,1,"")</f>
        <v>10</v>
      </c>
      <c r="BB77" s="48"/>
      <c r="BC77" s="48"/>
      <c r="BD77" s="48"/>
      <c r="BE77" s="48"/>
      <c r="BF77" s="48"/>
      <c r="BG77" s="48"/>
      <c r="BH77" s="48"/>
      <c r="BI77" s="48"/>
      <c r="BJ77" s="48"/>
      <c r="BK77" s="48"/>
      <c r="BL77" s="48"/>
      <c r="BM77" s="49"/>
      <c r="BN77" s="48"/>
      <c r="BO77" s="49"/>
      <c r="BP77" s="48"/>
      <c r="BQ77" s="49"/>
      <c r="BR77" s="48"/>
      <c r="BS77" s="49"/>
      <c r="BT77" s="48"/>
      <c r="BU77" s="2"/>
      <c r="BV77" s="3"/>
      <c r="BW77" s="3"/>
      <c r="BX77" s="3"/>
      <c r="BY77" s="3"/>
    </row>
    <row r="78" spans="1:77" ht="41.45" customHeight="1">
      <c r="A78" s="64" t="s">
        <v>309</v>
      </c>
      <c r="C78" s="65"/>
      <c r="D78" s="65" t="s">
        <v>64</v>
      </c>
      <c r="E78" s="66">
        <v>162.26325735687882</v>
      </c>
      <c r="F78" s="68">
        <v>99.99898402265963</v>
      </c>
      <c r="G78" s="102" t="s">
        <v>1130</v>
      </c>
      <c r="H78" s="65"/>
      <c r="I78" s="69" t="s">
        <v>309</v>
      </c>
      <c r="J78" s="70"/>
      <c r="K78" s="70"/>
      <c r="L78" s="69" t="s">
        <v>1337</v>
      </c>
      <c r="M78" s="73">
        <v>1.3385913816344286</v>
      </c>
      <c r="N78" s="74">
        <v>8308.1357421875</v>
      </c>
      <c r="O78" s="74">
        <v>4828.9287109375</v>
      </c>
      <c r="P78" s="75"/>
      <c r="Q78" s="76"/>
      <c r="R78" s="76"/>
      <c r="S78" s="88"/>
      <c r="T78" s="48">
        <v>1</v>
      </c>
      <c r="U78" s="48">
        <v>0</v>
      </c>
      <c r="V78" s="49">
        <v>0</v>
      </c>
      <c r="W78" s="49">
        <v>0.333333</v>
      </c>
      <c r="X78" s="49">
        <v>0</v>
      </c>
      <c r="Y78" s="49">
        <v>0.770267</v>
      </c>
      <c r="Z78" s="49">
        <v>0</v>
      </c>
      <c r="AA78" s="49">
        <v>0</v>
      </c>
      <c r="AB78" s="71">
        <v>78</v>
      </c>
      <c r="AC78" s="71"/>
      <c r="AD78" s="72"/>
      <c r="AE78" s="78" t="s">
        <v>701</v>
      </c>
      <c r="AF78" s="78">
        <v>737</v>
      </c>
      <c r="AG78" s="78">
        <v>193</v>
      </c>
      <c r="AH78" s="78">
        <v>2122</v>
      </c>
      <c r="AI78" s="78">
        <v>4308</v>
      </c>
      <c r="AJ78" s="78"/>
      <c r="AK78" s="78" t="s">
        <v>806</v>
      </c>
      <c r="AL78" s="78" t="s">
        <v>888</v>
      </c>
      <c r="AM78" s="78"/>
      <c r="AN78" s="78"/>
      <c r="AO78" s="80">
        <v>39918.92361111111</v>
      </c>
      <c r="AP78" s="83" t="s">
        <v>1022</v>
      </c>
      <c r="AQ78" s="78" t="b">
        <v>1</v>
      </c>
      <c r="AR78" s="78" t="b">
        <v>0</v>
      </c>
      <c r="AS78" s="78" t="b">
        <v>1</v>
      </c>
      <c r="AT78" s="78"/>
      <c r="AU78" s="78">
        <v>1</v>
      </c>
      <c r="AV78" s="83" t="s">
        <v>1058</v>
      </c>
      <c r="AW78" s="78" t="b">
        <v>0</v>
      </c>
      <c r="AX78" s="78" t="s">
        <v>1149</v>
      </c>
      <c r="AY78" s="83" t="s">
        <v>1225</v>
      </c>
      <c r="AZ78" s="78" t="s">
        <v>65</v>
      </c>
      <c r="BA78" s="78" t="str">
        <f>REPLACE(INDEX(GroupVertices[Group],MATCH(Vertices[[#This Row],[Vertex]],GroupVertices[Vertex],0)),1,1,"")</f>
        <v>10</v>
      </c>
      <c r="BB78" s="48"/>
      <c r="BC78" s="48"/>
      <c r="BD78" s="48"/>
      <c r="BE78" s="48"/>
      <c r="BF78" s="48"/>
      <c r="BG78" s="48"/>
      <c r="BH78" s="48"/>
      <c r="BI78" s="48"/>
      <c r="BJ78" s="48"/>
      <c r="BK78" s="48"/>
      <c r="BL78" s="48"/>
      <c r="BM78" s="49"/>
      <c r="BN78" s="48"/>
      <c r="BO78" s="49"/>
      <c r="BP78" s="48"/>
      <c r="BQ78" s="49"/>
      <c r="BR78" s="48"/>
      <c r="BS78" s="49"/>
      <c r="BT78" s="48"/>
      <c r="BU78" s="2"/>
      <c r="BV78" s="3"/>
      <c r="BW78" s="3"/>
      <c r="BX78" s="3"/>
      <c r="BY78" s="3"/>
    </row>
    <row r="79" spans="1:77" ht="41.45" customHeight="1">
      <c r="A79" s="64" t="s">
        <v>230</v>
      </c>
      <c r="C79" s="65"/>
      <c r="D79" s="65" t="s">
        <v>64</v>
      </c>
      <c r="E79" s="66">
        <v>173.78247175502193</v>
      </c>
      <c r="F79" s="68">
        <v>99.95452843385426</v>
      </c>
      <c r="G79" s="102" t="s">
        <v>421</v>
      </c>
      <c r="H79" s="65"/>
      <c r="I79" s="69" t="s">
        <v>230</v>
      </c>
      <c r="J79" s="70"/>
      <c r="K79" s="70"/>
      <c r="L79" s="69" t="s">
        <v>1338</v>
      </c>
      <c r="M79" s="73">
        <v>16.154157277503593</v>
      </c>
      <c r="N79" s="74">
        <v>5517.1005859375</v>
      </c>
      <c r="O79" s="74">
        <v>6852.255859375</v>
      </c>
      <c r="P79" s="75"/>
      <c r="Q79" s="76"/>
      <c r="R79" s="76"/>
      <c r="S79" s="88"/>
      <c r="T79" s="48">
        <v>1</v>
      </c>
      <c r="U79" s="48">
        <v>1</v>
      </c>
      <c r="V79" s="49">
        <v>0</v>
      </c>
      <c r="W79" s="49">
        <v>0</v>
      </c>
      <c r="X79" s="49">
        <v>0</v>
      </c>
      <c r="Y79" s="49">
        <v>0.999995</v>
      </c>
      <c r="Z79" s="49">
        <v>0</v>
      </c>
      <c r="AA79" s="49" t="s">
        <v>1448</v>
      </c>
      <c r="AB79" s="71">
        <v>79</v>
      </c>
      <c r="AC79" s="71"/>
      <c r="AD79" s="72"/>
      <c r="AE79" s="78" t="s">
        <v>702</v>
      </c>
      <c r="AF79" s="78">
        <v>8420</v>
      </c>
      <c r="AG79" s="78">
        <v>8638</v>
      </c>
      <c r="AH79" s="78">
        <v>38529</v>
      </c>
      <c r="AI79" s="78">
        <v>32453</v>
      </c>
      <c r="AJ79" s="78"/>
      <c r="AK79" s="78" t="s">
        <v>807</v>
      </c>
      <c r="AL79" s="78" t="s">
        <v>889</v>
      </c>
      <c r="AM79" s="78"/>
      <c r="AN79" s="78"/>
      <c r="AO79" s="80">
        <v>42296.07237268519</v>
      </c>
      <c r="AP79" s="83" t="s">
        <v>1023</v>
      </c>
      <c r="AQ79" s="78" t="b">
        <v>0</v>
      </c>
      <c r="AR79" s="78" t="b">
        <v>0</v>
      </c>
      <c r="AS79" s="78" t="b">
        <v>0</v>
      </c>
      <c r="AT79" s="78"/>
      <c r="AU79" s="78">
        <v>42</v>
      </c>
      <c r="AV79" s="83" t="s">
        <v>1058</v>
      </c>
      <c r="AW79" s="78" t="b">
        <v>0</v>
      </c>
      <c r="AX79" s="78" t="s">
        <v>1149</v>
      </c>
      <c r="AY79" s="83" t="s">
        <v>1226</v>
      </c>
      <c r="AZ79" s="78" t="s">
        <v>66</v>
      </c>
      <c r="BA79" s="78" t="str">
        <f>REPLACE(INDEX(GroupVertices[Group],MATCH(Vertices[[#This Row],[Vertex]],GroupVertices[Vertex],0)),1,1,"")</f>
        <v>2</v>
      </c>
      <c r="BB79" s="48"/>
      <c r="BC79" s="48"/>
      <c r="BD79" s="48"/>
      <c r="BE79" s="48"/>
      <c r="BF79" s="48" t="s">
        <v>385</v>
      </c>
      <c r="BG79" s="48" t="s">
        <v>1710</v>
      </c>
      <c r="BH79" s="119" t="s">
        <v>1724</v>
      </c>
      <c r="BI79" s="119" t="s">
        <v>1724</v>
      </c>
      <c r="BJ79" s="119" t="s">
        <v>1752</v>
      </c>
      <c r="BK79" s="119" t="s">
        <v>1752</v>
      </c>
      <c r="BL79" s="119">
        <v>6</v>
      </c>
      <c r="BM79" s="123">
        <v>6.976744186046512</v>
      </c>
      <c r="BN79" s="119">
        <v>6</v>
      </c>
      <c r="BO79" s="123">
        <v>6.976744186046512</v>
      </c>
      <c r="BP79" s="119">
        <v>0</v>
      </c>
      <c r="BQ79" s="123">
        <v>0</v>
      </c>
      <c r="BR79" s="119">
        <v>74</v>
      </c>
      <c r="BS79" s="123">
        <v>86.04651162790698</v>
      </c>
      <c r="BT79" s="119">
        <v>86</v>
      </c>
      <c r="BU79" s="2"/>
      <c r="BV79" s="3"/>
      <c r="BW79" s="3"/>
      <c r="BX79" s="3"/>
      <c r="BY79" s="3"/>
    </row>
    <row r="80" spans="1:77" ht="41.45" customHeight="1">
      <c r="A80" s="64" t="s">
        <v>231</v>
      </c>
      <c r="C80" s="65"/>
      <c r="D80" s="65" t="s">
        <v>64</v>
      </c>
      <c r="E80" s="66">
        <v>162.21824444093582</v>
      </c>
      <c r="F80" s="68">
        <v>99.99915773899244</v>
      </c>
      <c r="G80" s="102" t="s">
        <v>422</v>
      </c>
      <c r="H80" s="65"/>
      <c r="I80" s="69" t="s">
        <v>231</v>
      </c>
      <c r="J80" s="70"/>
      <c r="K80" s="70"/>
      <c r="L80" s="69" t="s">
        <v>1339</v>
      </c>
      <c r="M80" s="73">
        <v>1.2806975184534122</v>
      </c>
      <c r="N80" s="74">
        <v>7783.4970703125</v>
      </c>
      <c r="O80" s="74">
        <v>9052.0361328125</v>
      </c>
      <c r="P80" s="75"/>
      <c r="Q80" s="76"/>
      <c r="R80" s="76"/>
      <c r="S80" s="88"/>
      <c r="T80" s="48">
        <v>0</v>
      </c>
      <c r="U80" s="48">
        <v>3</v>
      </c>
      <c r="V80" s="49">
        <v>190</v>
      </c>
      <c r="W80" s="49">
        <v>0.007246</v>
      </c>
      <c r="X80" s="49">
        <v>0.001436</v>
      </c>
      <c r="Y80" s="49">
        <v>1.147332</v>
      </c>
      <c r="Z80" s="49">
        <v>0</v>
      </c>
      <c r="AA80" s="49">
        <v>0</v>
      </c>
      <c r="AB80" s="71">
        <v>80</v>
      </c>
      <c r="AC80" s="71"/>
      <c r="AD80" s="72"/>
      <c r="AE80" s="78" t="s">
        <v>703</v>
      </c>
      <c r="AF80" s="78">
        <v>411</v>
      </c>
      <c r="AG80" s="78">
        <v>160</v>
      </c>
      <c r="AH80" s="78">
        <v>6590</v>
      </c>
      <c r="AI80" s="78">
        <v>1867</v>
      </c>
      <c r="AJ80" s="78"/>
      <c r="AK80" s="78" t="s">
        <v>808</v>
      </c>
      <c r="AL80" s="78">
        <v>713</v>
      </c>
      <c r="AM80" s="78"/>
      <c r="AN80" s="78"/>
      <c r="AO80" s="80">
        <v>42811.72246527778</v>
      </c>
      <c r="AP80" s="83" t="s">
        <v>1024</v>
      </c>
      <c r="AQ80" s="78" t="b">
        <v>1</v>
      </c>
      <c r="AR80" s="78" t="b">
        <v>0</v>
      </c>
      <c r="AS80" s="78" t="b">
        <v>1</v>
      </c>
      <c r="AT80" s="78"/>
      <c r="AU80" s="78">
        <v>1</v>
      </c>
      <c r="AV80" s="78"/>
      <c r="AW80" s="78" t="b">
        <v>0</v>
      </c>
      <c r="AX80" s="78" t="s">
        <v>1149</v>
      </c>
      <c r="AY80" s="83" t="s">
        <v>1227</v>
      </c>
      <c r="AZ80" s="78" t="s">
        <v>66</v>
      </c>
      <c r="BA80" s="78" t="str">
        <f>REPLACE(INDEX(GroupVertices[Group],MATCH(Vertices[[#This Row],[Vertex]],GroupVertices[Vertex],0)),1,1,"")</f>
        <v>8</v>
      </c>
      <c r="BB80" s="48" t="s">
        <v>366</v>
      </c>
      <c r="BC80" s="48" t="s">
        <v>366</v>
      </c>
      <c r="BD80" s="48" t="s">
        <v>373</v>
      </c>
      <c r="BE80" s="48" t="s">
        <v>373</v>
      </c>
      <c r="BF80" s="48" t="s">
        <v>387</v>
      </c>
      <c r="BG80" s="48" t="s">
        <v>387</v>
      </c>
      <c r="BH80" s="119" t="s">
        <v>1725</v>
      </c>
      <c r="BI80" s="119" t="s">
        <v>1725</v>
      </c>
      <c r="BJ80" s="119" t="s">
        <v>1753</v>
      </c>
      <c r="BK80" s="119" t="s">
        <v>1753</v>
      </c>
      <c r="BL80" s="119">
        <v>1</v>
      </c>
      <c r="BM80" s="123">
        <v>3.0303030303030303</v>
      </c>
      <c r="BN80" s="119">
        <v>3</v>
      </c>
      <c r="BO80" s="123">
        <v>9.090909090909092</v>
      </c>
      <c r="BP80" s="119">
        <v>0</v>
      </c>
      <c r="BQ80" s="123">
        <v>0</v>
      </c>
      <c r="BR80" s="119">
        <v>29</v>
      </c>
      <c r="BS80" s="123">
        <v>87.87878787878788</v>
      </c>
      <c r="BT80" s="119">
        <v>33</v>
      </c>
      <c r="BU80" s="2"/>
      <c r="BV80" s="3"/>
      <c r="BW80" s="3"/>
      <c r="BX80" s="3"/>
      <c r="BY80" s="3"/>
    </row>
    <row r="81" spans="1:77" ht="41.45" customHeight="1">
      <c r="A81" s="64" t="s">
        <v>310</v>
      </c>
      <c r="C81" s="65"/>
      <c r="D81" s="65" t="s">
        <v>64</v>
      </c>
      <c r="E81" s="66">
        <v>267.17608817023324</v>
      </c>
      <c r="F81" s="68">
        <v>99.5940986280621</v>
      </c>
      <c r="G81" s="102" t="s">
        <v>1131</v>
      </c>
      <c r="H81" s="65"/>
      <c r="I81" s="69" t="s">
        <v>310</v>
      </c>
      <c r="J81" s="70"/>
      <c r="K81" s="70"/>
      <c r="L81" s="69" t="s">
        <v>1340</v>
      </c>
      <c r="M81" s="73">
        <v>136.27339722117037</v>
      </c>
      <c r="N81" s="74">
        <v>8303.2626953125</v>
      </c>
      <c r="O81" s="74">
        <v>9052.0361328125</v>
      </c>
      <c r="P81" s="75"/>
      <c r="Q81" s="76"/>
      <c r="R81" s="76"/>
      <c r="S81" s="88"/>
      <c r="T81" s="48">
        <v>1</v>
      </c>
      <c r="U81" s="48">
        <v>0</v>
      </c>
      <c r="V81" s="49">
        <v>0</v>
      </c>
      <c r="W81" s="49">
        <v>0.005376</v>
      </c>
      <c r="X81" s="49">
        <v>0.000115</v>
      </c>
      <c r="Y81" s="49">
        <v>0.475077</v>
      </c>
      <c r="Z81" s="49">
        <v>0</v>
      </c>
      <c r="AA81" s="49">
        <v>0</v>
      </c>
      <c r="AB81" s="71">
        <v>81</v>
      </c>
      <c r="AC81" s="71"/>
      <c r="AD81" s="72"/>
      <c r="AE81" s="78" t="s">
        <v>704</v>
      </c>
      <c r="AF81" s="78">
        <v>2</v>
      </c>
      <c r="AG81" s="78">
        <v>77107</v>
      </c>
      <c r="AH81" s="78">
        <v>639</v>
      </c>
      <c r="AI81" s="78">
        <v>54</v>
      </c>
      <c r="AJ81" s="78"/>
      <c r="AK81" s="78" t="s">
        <v>809</v>
      </c>
      <c r="AL81" s="78" t="s">
        <v>875</v>
      </c>
      <c r="AM81" s="83" t="s">
        <v>934</v>
      </c>
      <c r="AN81" s="78"/>
      <c r="AO81" s="80">
        <v>42480.60152777778</v>
      </c>
      <c r="AP81" s="83" t="s">
        <v>1025</v>
      </c>
      <c r="AQ81" s="78" t="b">
        <v>0</v>
      </c>
      <c r="AR81" s="78" t="b">
        <v>0</v>
      </c>
      <c r="AS81" s="78" t="b">
        <v>0</v>
      </c>
      <c r="AT81" s="78"/>
      <c r="AU81" s="78">
        <v>647</v>
      </c>
      <c r="AV81" s="83" t="s">
        <v>1058</v>
      </c>
      <c r="AW81" s="78" t="b">
        <v>1</v>
      </c>
      <c r="AX81" s="78" t="s">
        <v>1149</v>
      </c>
      <c r="AY81" s="83" t="s">
        <v>1228</v>
      </c>
      <c r="AZ81" s="78" t="s">
        <v>65</v>
      </c>
      <c r="BA81" s="78" t="str">
        <f>REPLACE(INDEX(GroupVertices[Group],MATCH(Vertices[[#This Row],[Vertex]],GroupVertices[Vertex],0)),1,1,"")</f>
        <v>8</v>
      </c>
      <c r="BB81" s="48"/>
      <c r="BC81" s="48"/>
      <c r="BD81" s="48"/>
      <c r="BE81" s="48"/>
      <c r="BF81" s="48"/>
      <c r="BG81" s="48"/>
      <c r="BH81" s="48"/>
      <c r="BI81" s="48"/>
      <c r="BJ81" s="48"/>
      <c r="BK81" s="48"/>
      <c r="BL81" s="48"/>
      <c r="BM81" s="49"/>
      <c r="BN81" s="48"/>
      <c r="BO81" s="49"/>
      <c r="BP81" s="48"/>
      <c r="BQ81" s="49"/>
      <c r="BR81" s="48"/>
      <c r="BS81" s="49"/>
      <c r="BT81" s="48"/>
      <c r="BU81" s="2"/>
      <c r="BV81" s="3"/>
      <c r="BW81" s="3"/>
      <c r="BX81" s="3"/>
      <c r="BY81" s="3"/>
    </row>
    <row r="82" spans="1:77" ht="41.45" customHeight="1">
      <c r="A82" s="64" t="s">
        <v>311</v>
      </c>
      <c r="C82" s="65"/>
      <c r="D82" s="65" t="s">
        <v>64</v>
      </c>
      <c r="E82" s="66">
        <v>1000</v>
      </c>
      <c r="F82" s="68">
        <v>82.28083929905635</v>
      </c>
      <c r="G82" s="102" t="s">
        <v>1132</v>
      </c>
      <c r="H82" s="65"/>
      <c r="I82" s="69" t="s">
        <v>311</v>
      </c>
      <c r="J82" s="70"/>
      <c r="K82" s="70"/>
      <c r="L82" s="69" t="s">
        <v>1341</v>
      </c>
      <c r="M82" s="73">
        <v>5906.205622934486</v>
      </c>
      <c r="N82" s="74">
        <v>8303.2626953125</v>
      </c>
      <c r="O82" s="74">
        <v>7863.91943359375</v>
      </c>
      <c r="P82" s="75"/>
      <c r="Q82" s="76"/>
      <c r="R82" s="76"/>
      <c r="S82" s="88"/>
      <c r="T82" s="48">
        <v>1</v>
      </c>
      <c r="U82" s="48">
        <v>0</v>
      </c>
      <c r="V82" s="49">
        <v>0</v>
      </c>
      <c r="W82" s="49">
        <v>0.005376</v>
      </c>
      <c r="X82" s="49">
        <v>0.000115</v>
      </c>
      <c r="Y82" s="49">
        <v>0.475077</v>
      </c>
      <c r="Z82" s="49">
        <v>0</v>
      </c>
      <c r="AA82" s="49">
        <v>0</v>
      </c>
      <c r="AB82" s="71">
        <v>82</v>
      </c>
      <c r="AC82" s="71"/>
      <c r="AD82" s="72"/>
      <c r="AE82" s="78" t="s">
        <v>705</v>
      </c>
      <c r="AF82" s="78">
        <v>361</v>
      </c>
      <c r="AG82" s="78">
        <v>3366018</v>
      </c>
      <c r="AH82" s="78">
        <v>9574</v>
      </c>
      <c r="AI82" s="78">
        <v>10</v>
      </c>
      <c r="AJ82" s="78"/>
      <c r="AK82" s="78" t="s">
        <v>810</v>
      </c>
      <c r="AL82" s="78" t="s">
        <v>890</v>
      </c>
      <c r="AM82" s="83" t="s">
        <v>935</v>
      </c>
      <c r="AN82" s="78"/>
      <c r="AO82" s="80">
        <v>39667.6493287037</v>
      </c>
      <c r="AP82" s="83" t="s">
        <v>1026</v>
      </c>
      <c r="AQ82" s="78" t="b">
        <v>0</v>
      </c>
      <c r="AR82" s="78" t="b">
        <v>0</v>
      </c>
      <c r="AS82" s="78" t="b">
        <v>1</v>
      </c>
      <c r="AT82" s="78"/>
      <c r="AU82" s="78">
        <v>17222</v>
      </c>
      <c r="AV82" s="83" t="s">
        <v>1058</v>
      </c>
      <c r="AW82" s="78" t="b">
        <v>1</v>
      </c>
      <c r="AX82" s="78" t="s">
        <v>1149</v>
      </c>
      <c r="AY82" s="83" t="s">
        <v>1229</v>
      </c>
      <c r="AZ82" s="78" t="s">
        <v>65</v>
      </c>
      <c r="BA82" s="78" t="str">
        <f>REPLACE(INDEX(GroupVertices[Group],MATCH(Vertices[[#This Row],[Vertex]],GroupVertices[Vertex],0)),1,1,"")</f>
        <v>8</v>
      </c>
      <c r="BB82" s="48"/>
      <c r="BC82" s="48"/>
      <c r="BD82" s="48"/>
      <c r="BE82" s="48"/>
      <c r="BF82" s="48"/>
      <c r="BG82" s="48"/>
      <c r="BH82" s="48"/>
      <c r="BI82" s="48"/>
      <c r="BJ82" s="48"/>
      <c r="BK82" s="48"/>
      <c r="BL82" s="48"/>
      <c r="BM82" s="49"/>
      <c r="BN82" s="48"/>
      <c r="BO82" s="49"/>
      <c r="BP82" s="48"/>
      <c r="BQ82" s="49"/>
      <c r="BR82" s="48"/>
      <c r="BS82" s="49"/>
      <c r="BT82" s="48"/>
      <c r="BU82" s="2"/>
      <c r="BV82" s="3"/>
      <c r="BW82" s="3"/>
      <c r="BX82" s="3"/>
      <c r="BY82" s="3"/>
    </row>
    <row r="83" spans="1:77" ht="41.45" customHeight="1">
      <c r="A83" s="64" t="s">
        <v>232</v>
      </c>
      <c r="C83" s="65"/>
      <c r="D83" s="65" t="s">
        <v>64</v>
      </c>
      <c r="E83" s="66">
        <v>162.11048624822376</v>
      </c>
      <c r="F83" s="68">
        <v>99.99957360536492</v>
      </c>
      <c r="G83" s="102" t="s">
        <v>423</v>
      </c>
      <c r="H83" s="65"/>
      <c r="I83" s="69" t="s">
        <v>232</v>
      </c>
      <c r="J83" s="70"/>
      <c r="K83" s="70"/>
      <c r="L83" s="69" t="s">
        <v>1342</v>
      </c>
      <c r="M83" s="73">
        <v>1.1421031187170398</v>
      </c>
      <c r="N83" s="74">
        <v>4999.5</v>
      </c>
      <c r="O83" s="74">
        <v>1382.2147216796875</v>
      </c>
      <c r="P83" s="75"/>
      <c r="Q83" s="76"/>
      <c r="R83" s="76"/>
      <c r="S83" s="88"/>
      <c r="T83" s="48">
        <v>0</v>
      </c>
      <c r="U83" s="48">
        <v>4</v>
      </c>
      <c r="V83" s="49">
        <v>12</v>
      </c>
      <c r="W83" s="49">
        <v>0.25</v>
      </c>
      <c r="X83" s="49">
        <v>0</v>
      </c>
      <c r="Y83" s="49">
        <v>2.378365</v>
      </c>
      <c r="Z83" s="49">
        <v>0</v>
      </c>
      <c r="AA83" s="49">
        <v>0</v>
      </c>
      <c r="AB83" s="71">
        <v>83</v>
      </c>
      <c r="AC83" s="71"/>
      <c r="AD83" s="72"/>
      <c r="AE83" s="78" t="s">
        <v>706</v>
      </c>
      <c r="AF83" s="78">
        <v>380</v>
      </c>
      <c r="AG83" s="78">
        <v>81</v>
      </c>
      <c r="AH83" s="78">
        <v>1877</v>
      </c>
      <c r="AI83" s="78">
        <v>35</v>
      </c>
      <c r="AJ83" s="78"/>
      <c r="AK83" s="83" t="s">
        <v>811</v>
      </c>
      <c r="AL83" s="78" t="s">
        <v>891</v>
      </c>
      <c r="AM83" s="78"/>
      <c r="AN83" s="78"/>
      <c r="AO83" s="80">
        <v>42344.197743055556</v>
      </c>
      <c r="AP83" s="83" t="s">
        <v>1027</v>
      </c>
      <c r="AQ83" s="78" t="b">
        <v>1</v>
      </c>
      <c r="AR83" s="78" t="b">
        <v>0</v>
      </c>
      <c r="AS83" s="78" t="b">
        <v>1</v>
      </c>
      <c r="AT83" s="78"/>
      <c r="AU83" s="78">
        <v>0</v>
      </c>
      <c r="AV83" s="83" t="s">
        <v>1058</v>
      </c>
      <c r="AW83" s="78" t="b">
        <v>0</v>
      </c>
      <c r="AX83" s="78" t="s">
        <v>1149</v>
      </c>
      <c r="AY83" s="83" t="s">
        <v>1230</v>
      </c>
      <c r="AZ83" s="78" t="s">
        <v>66</v>
      </c>
      <c r="BA83" s="78" t="str">
        <f>REPLACE(INDEX(GroupVertices[Group],MATCH(Vertices[[#This Row],[Vertex]],GroupVertices[Vertex],0)),1,1,"")</f>
        <v>4</v>
      </c>
      <c r="BB83" s="48" t="s">
        <v>367</v>
      </c>
      <c r="BC83" s="48" t="s">
        <v>367</v>
      </c>
      <c r="BD83" s="48" t="s">
        <v>374</v>
      </c>
      <c r="BE83" s="48" t="s">
        <v>374</v>
      </c>
      <c r="BF83" s="48" t="s">
        <v>216</v>
      </c>
      <c r="BG83" s="48" t="s">
        <v>216</v>
      </c>
      <c r="BH83" s="119" t="s">
        <v>1726</v>
      </c>
      <c r="BI83" s="119" t="s">
        <v>1726</v>
      </c>
      <c r="BJ83" s="119" t="s">
        <v>1754</v>
      </c>
      <c r="BK83" s="119" t="s">
        <v>1754</v>
      </c>
      <c r="BL83" s="119">
        <v>1</v>
      </c>
      <c r="BM83" s="123">
        <v>3.7037037037037037</v>
      </c>
      <c r="BN83" s="119">
        <v>1</v>
      </c>
      <c r="BO83" s="123">
        <v>3.7037037037037037</v>
      </c>
      <c r="BP83" s="119">
        <v>0</v>
      </c>
      <c r="BQ83" s="123">
        <v>0</v>
      </c>
      <c r="BR83" s="119">
        <v>25</v>
      </c>
      <c r="BS83" s="123">
        <v>92.5925925925926</v>
      </c>
      <c r="BT83" s="119">
        <v>27</v>
      </c>
      <c r="BU83" s="2"/>
      <c r="BV83" s="3"/>
      <c r="BW83" s="3"/>
      <c r="BX83" s="3"/>
      <c r="BY83" s="3"/>
    </row>
    <row r="84" spans="1:77" ht="41.45" customHeight="1">
      <c r="A84" s="64" t="s">
        <v>312</v>
      </c>
      <c r="C84" s="65"/>
      <c r="D84" s="65" t="s">
        <v>64</v>
      </c>
      <c r="E84" s="66">
        <v>804.2101839809752</v>
      </c>
      <c r="F84" s="68">
        <v>97.52154696675491</v>
      </c>
      <c r="G84" s="102" t="s">
        <v>1133</v>
      </c>
      <c r="H84" s="65"/>
      <c r="I84" s="69" t="s">
        <v>312</v>
      </c>
      <c r="J84" s="70"/>
      <c r="K84" s="70"/>
      <c r="L84" s="69" t="s">
        <v>1343</v>
      </c>
      <c r="M84" s="73">
        <v>826.9857808794819</v>
      </c>
      <c r="N84" s="74">
        <v>4920.6494140625</v>
      </c>
      <c r="O84" s="74">
        <v>2411.5234375</v>
      </c>
      <c r="P84" s="75"/>
      <c r="Q84" s="76"/>
      <c r="R84" s="76"/>
      <c r="S84" s="88"/>
      <c r="T84" s="48">
        <v>1</v>
      </c>
      <c r="U84" s="48">
        <v>0</v>
      </c>
      <c r="V84" s="49">
        <v>0</v>
      </c>
      <c r="W84" s="49">
        <v>0.142857</v>
      </c>
      <c r="X84" s="49">
        <v>0</v>
      </c>
      <c r="Y84" s="49">
        <v>0.655402</v>
      </c>
      <c r="Z84" s="49">
        <v>0</v>
      </c>
      <c r="AA84" s="49">
        <v>0</v>
      </c>
      <c r="AB84" s="71">
        <v>84</v>
      </c>
      <c r="AC84" s="71"/>
      <c r="AD84" s="72"/>
      <c r="AE84" s="78" t="s">
        <v>707</v>
      </c>
      <c r="AF84" s="78">
        <v>930</v>
      </c>
      <c r="AG84" s="78">
        <v>470819</v>
      </c>
      <c r="AH84" s="78">
        <v>17883</v>
      </c>
      <c r="AI84" s="78">
        <v>991</v>
      </c>
      <c r="AJ84" s="78"/>
      <c r="AK84" s="78" t="s">
        <v>812</v>
      </c>
      <c r="AL84" s="78" t="s">
        <v>892</v>
      </c>
      <c r="AM84" s="83" t="s">
        <v>936</v>
      </c>
      <c r="AN84" s="78"/>
      <c r="AO84" s="80">
        <v>40185.17041666667</v>
      </c>
      <c r="AP84" s="83" t="s">
        <v>1028</v>
      </c>
      <c r="AQ84" s="78" t="b">
        <v>0</v>
      </c>
      <c r="AR84" s="78" t="b">
        <v>0</v>
      </c>
      <c r="AS84" s="78" t="b">
        <v>1</v>
      </c>
      <c r="AT84" s="78"/>
      <c r="AU84" s="78">
        <v>3607</v>
      </c>
      <c r="AV84" s="83" t="s">
        <v>1060</v>
      </c>
      <c r="AW84" s="78" t="b">
        <v>1</v>
      </c>
      <c r="AX84" s="78" t="s">
        <v>1149</v>
      </c>
      <c r="AY84" s="83" t="s">
        <v>1231</v>
      </c>
      <c r="AZ84" s="78" t="s">
        <v>65</v>
      </c>
      <c r="BA84" s="78" t="str">
        <f>REPLACE(INDEX(GroupVertices[Group],MATCH(Vertices[[#This Row],[Vertex]],GroupVertices[Vertex],0)),1,1,"")</f>
        <v>4</v>
      </c>
      <c r="BB84" s="48"/>
      <c r="BC84" s="48"/>
      <c r="BD84" s="48"/>
      <c r="BE84" s="48"/>
      <c r="BF84" s="48"/>
      <c r="BG84" s="48"/>
      <c r="BH84" s="48"/>
      <c r="BI84" s="48"/>
      <c r="BJ84" s="48"/>
      <c r="BK84" s="48"/>
      <c r="BL84" s="48"/>
      <c r="BM84" s="49"/>
      <c r="BN84" s="48"/>
      <c r="BO84" s="49"/>
      <c r="BP84" s="48"/>
      <c r="BQ84" s="49"/>
      <c r="BR84" s="48"/>
      <c r="BS84" s="49"/>
      <c r="BT84" s="48"/>
      <c r="BU84" s="2"/>
      <c r="BV84" s="3"/>
      <c r="BW84" s="3"/>
      <c r="BX84" s="3"/>
      <c r="BY84" s="3"/>
    </row>
    <row r="85" spans="1:77" ht="41.45" customHeight="1">
      <c r="A85" s="64" t="s">
        <v>313</v>
      </c>
      <c r="C85" s="65"/>
      <c r="D85" s="65" t="s">
        <v>64</v>
      </c>
      <c r="E85" s="66">
        <v>175.45476978369254</v>
      </c>
      <c r="F85" s="68">
        <v>99.94807460888381</v>
      </c>
      <c r="G85" s="102" t="s">
        <v>1134</v>
      </c>
      <c r="H85" s="65"/>
      <c r="I85" s="69" t="s">
        <v>313</v>
      </c>
      <c r="J85" s="70"/>
      <c r="K85" s="70"/>
      <c r="L85" s="69" t="s">
        <v>1344</v>
      </c>
      <c r="M85" s="73">
        <v>18.305002012652867</v>
      </c>
      <c r="N85" s="74">
        <v>5775.900390625</v>
      </c>
      <c r="O85" s="74">
        <v>1486.750244140625</v>
      </c>
      <c r="P85" s="75"/>
      <c r="Q85" s="76"/>
      <c r="R85" s="76"/>
      <c r="S85" s="88"/>
      <c r="T85" s="48">
        <v>1</v>
      </c>
      <c r="U85" s="48">
        <v>0</v>
      </c>
      <c r="V85" s="49">
        <v>0</v>
      </c>
      <c r="W85" s="49">
        <v>0.142857</v>
      </c>
      <c r="X85" s="49">
        <v>0</v>
      </c>
      <c r="Y85" s="49">
        <v>0.655402</v>
      </c>
      <c r="Z85" s="49">
        <v>0</v>
      </c>
      <c r="AA85" s="49">
        <v>0</v>
      </c>
      <c r="AB85" s="71">
        <v>85</v>
      </c>
      <c r="AC85" s="71"/>
      <c r="AD85" s="72"/>
      <c r="AE85" s="78" t="s">
        <v>708</v>
      </c>
      <c r="AF85" s="78">
        <v>28</v>
      </c>
      <c r="AG85" s="78">
        <v>9864</v>
      </c>
      <c r="AH85" s="78">
        <v>3099</v>
      </c>
      <c r="AI85" s="78">
        <v>434</v>
      </c>
      <c r="AJ85" s="78"/>
      <c r="AK85" s="78" t="s">
        <v>813</v>
      </c>
      <c r="AL85" s="78"/>
      <c r="AM85" s="83" t="s">
        <v>937</v>
      </c>
      <c r="AN85" s="78"/>
      <c r="AO85" s="80">
        <v>41888.44740740741</v>
      </c>
      <c r="AP85" s="83" t="s">
        <v>1029</v>
      </c>
      <c r="AQ85" s="78" t="b">
        <v>0</v>
      </c>
      <c r="AR85" s="78" t="b">
        <v>0</v>
      </c>
      <c r="AS85" s="78" t="b">
        <v>1</v>
      </c>
      <c r="AT85" s="78"/>
      <c r="AU85" s="78">
        <v>70</v>
      </c>
      <c r="AV85" s="83" t="s">
        <v>1060</v>
      </c>
      <c r="AW85" s="78" t="b">
        <v>1</v>
      </c>
      <c r="AX85" s="78" t="s">
        <v>1149</v>
      </c>
      <c r="AY85" s="83" t="s">
        <v>1232</v>
      </c>
      <c r="AZ85" s="78" t="s">
        <v>65</v>
      </c>
      <c r="BA85" s="78" t="str">
        <f>REPLACE(INDEX(GroupVertices[Group],MATCH(Vertices[[#This Row],[Vertex]],GroupVertices[Vertex],0)),1,1,"")</f>
        <v>4</v>
      </c>
      <c r="BB85" s="48"/>
      <c r="BC85" s="48"/>
      <c r="BD85" s="48"/>
      <c r="BE85" s="48"/>
      <c r="BF85" s="48"/>
      <c r="BG85" s="48"/>
      <c r="BH85" s="48"/>
      <c r="BI85" s="48"/>
      <c r="BJ85" s="48"/>
      <c r="BK85" s="48"/>
      <c r="BL85" s="48"/>
      <c r="BM85" s="49"/>
      <c r="BN85" s="48"/>
      <c r="BO85" s="49"/>
      <c r="BP85" s="48"/>
      <c r="BQ85" s="49"/>
      <c r="BR85" s="48"/>
      <c r="BS85" s="49"/>
      <c r="BT85" s="48"/>
      <c r="BU85" s="2"/>
      <c r="BV85" s="3"/>
      <c r="BW85" s="3"/>
      <c r="BX85" s="3"/>
      <c r="BY85" s="3"/>
    </row>
    <row r="86" spans="1:77" ht="41.45" customHeight="1">
      <c r="A86" s="64" t="s">
        <v>314</v>
      </c>
      <c r="C86" s="65"/>
      <c r="D86" s="65" t="s">
        <v>64</v>
      </c>
      <c r="E86" s="66">
        <v>602.5564126395565</v>
      </c>
      <c r="F86" s="68">
        <v>98.29978034534807</v>
      </c>
      <c r="G86" s="102" t="s">
        <v>1135</v>
      </c>
      <c r="H86" s="65"/>
      <c r="I86" s="69" t="s">
        <v>314</v>
      </c>
      <c r="J86" s="70"/>
      <c r="K86" s="70"/>
      <c r="L86" s="69" t="s">
        <v>1345</v>
      </c>
      <c r="M86" s="73">
        <v>567.626536907</v>
      </c>
      <c r="N86" s="74">
        <v>4223.099609375</v>
      </c>
      <c r="O86" s="74">
        <v>1277.6790771484375</v>
      </c>
      <c r="P86" s="75"/>
      <c r="Q86" s="76"/>
      <c r="R86" s="76"/>
      <c r="S86" s="88"/>
      <c r="T86" s="48">
        <v>1</v>
      </c>
      <c r="U86" s="48">
        <v>0</v>
      </c>
      <c r="V86" s="49">
        <v>0</v>
      </c>
      <c r="W86" s="49">
        <v>0.142857</v>
      </c>
      <c r="X86" s="49">
        <v>0</v>
      </c>
      <c r="Y86" s="49">
        <v>0.655402</v>
      </c>
      <c r="Z86" s="49">
        <v>0</v>
      </c>
      <c r="AA86" s="49">
        <v>0</v>
      </c>
      <c r="AB86" s="71">
        <v>86</v>
      </c>
      <c r="AC86" s="71"/>
      <c r="AD86" s="72"/>
      <c r="AE86" s="78" t="s">
        <v>709</v>
      </c>
      <c r="AF86" s="78">
        <v>1759</v>
      </c>
      <c r="AG86" s="78">
        <v>322982</v>
      </c>
      <c r="AH86" s="78">
        <v>6062</v>
      </c>
      <c r="AI86" s="78">
        <v>998</v>
      </c>
      <c r="AJ86" s="78"/>
      <c r="AK86" s="78" t="s">
        <v>814</v>
      </c>
      <c r="AL86" s="78" t="s">
        <v>893</v>
      </c>
      <c r="AM86" s="83" t="s">
        <v>938</v>
      </c>
      <c r="AN86" s="78"/>
      <c r="AO86" s="80">
        <v>40102.124756944446</v>
      </c>
      <c r="AP86" s="83" t="s">
        <v>1030</v>
      </c>
      <c r="AQ86" s="78" t="b">
        <v>1</v>
      </c>
      <c r="AR86" s="78" t="b">
        <v>0</v>
      </c>
      <c r="AS86" s="78" t="b">
        <v>1</v>
      </c>
      <c r="AT86" s="78"/>
      <c r="AU86" s="78">
        <v>1024</v>
      </c>
      <c r="AV86" s="83" t="s">
        <v>1058</v>
      </c>
      <c r="AW86" s="78" t="b">
        <v>1</v>
      </c>
      <c r="AX86" s="78" t="s">
        <v>1149</v>
      </c>
      <c r="AY86" s="83" t="s">
        <v>1233</v>
      </c>
      <c r="AZ86" s="78" t="s">
        <v>65</v>
      </c>
      <c r="BA86" s="78" t="str">
        <f>REPLACE(INDEX(GroupVertices[Group],MATCH(Vertices[[#This Row],[Vertex]],GroupVertices[Vertex],0)),1,1,"")</f>
        <v>4</v>
      </c>
      <c r="BB86" s="48"/>
      <c r="BC86" s="48"/>
      <c r="BD86" s="48"/>
      <c r="BE86" s="48"/>
      <c r="BF86" s="48"/>
      <c r="BG86" s="48"/>
      <c r="BH86" s="48"/>
      <c r="BI86" s="48"/>
      <c r="BJ86" s="48"/>
      <c r="BK86" s="48"/>
      <c r="BL86" s="48"/>
      <c r="BM86" s="49"/>
      <c r="BN86" s="48"/>
      <c r="BO86" s="49"/>
      <c r="BP86" s="48"/>
      <c r="BQ86" s="49"/>
      <c r="BR86" s="48"/>
      <c r="BS86" s="49"/>
      <c r="BT86" s="48"/>
      <c r="BU86" s="2"/>
      <c r="BV86" s="3"/>
      <c r="BW86" s="3"/>
      <c r="BX86" s="3"/>
      <c r="BY86" s="3"/>
    </row>
    <row r="87" spans="1:77" ht="41.45" customHeight="1">
      <c r="A87" s="64" t="s">
        <v>315</v>
      </c>
      <c r="C87" s="65"/>
      <c r="D87" s="65" t="s">
        <v>64</v>
      </c>
      <c r="E87" s="66">
        <v>1000</v>
      </c>
      <c r="F87" s="68">
        <v>91.3360295044031</v>
      </c>
      <c r="G87" s="102" t="s">
        <v>1136</v>
      </c>
      <c r="H87" s="65"/>
      <c r="I87" s="69" t="s">
        <v>315</v>
      </c>
      <c r="J87" s="70"/>
      <c r="K87" s="70"/>
      <c r="L87" s="69" t="s">
        <v>1346</v>
      </c>
      <c r="M87" s="73">
        <v>2888.4125671659285</v>
      </c>
      <c r="N87" s="74">
        <v>5078.3505859375</v>
      </c>
      <c r="O87" s="74">
        <v>492.4211730957031</v>
      </c>
      <c r="P87" s="75"/>
      <c r="Q87" s="76"/>
      <c r="R87" s="76"/>
      <c r="S87" s="88"/>
      <c r="T87" s="48">
        <v>1</v>
      </c>
      <c r="U87" s="48">
        <v>0</v>
      </c>
      <c r="V87" s="49">
        <v>0</v>
      </c>
      <c r="W87" s="49">
        <v>0.142857</v>
      </c>
      <c r="X87" s="49">
        <v>0</v>
      </c>
      <c r="Y87" s="49">
        <v>0.655402</v>
      </c>
      <c r="Z87" s="49">
        <v>0</v>
      </c>
      <c r="AA87" s="49">
        <v>0</v>
      </c>
      <c r="AB87" s="71">
        <v>87</v>
      </c>
      <c r="AC87" s="71"/>
      <c r="AD87" s="72"/>
      <c r="AE87" s="78" t="s">
        <v>710</v>
      </c>
      <c r="AF87" s="78">
        <v>384</v>
      </c>
      <c r="AG87" s="78">
        <v>1645850</v>
      </c>
      <c r="AH87" s="78">
        <v>10422</v>
      </c>
      <c r="AI87" s="78">
        <v>3318</v>
      </c>
      <c r="AJ87" s="78"/>
      <c r="AK87" s="78" t="s">
        <v>815</v>
      </c>
      <c r="AL87" s="78" t="s">
        <v>853</v>
      </c>
      <c r="AM87" s="83" t="s">
        <v>939</v>
      </c>
      <c r="AN87" s="78"/>
      <c r="AO87" s="80">
        <v>39862.13253472222</v>
      </c>
      <c r="AP87" s="83" t="s">
        <v>1031</v>
      </c>
      <c r="AQ87" s="78" t="b">
        <v>0</v>
      </c>
      <c r="AR87" s="78" t="b">
        <v>0</v>
      </c>
      <c r="AS87" s="78" t="b">
        <v>1</v>
      </c>
      <c r="AT87" s="78"/>
      <c r="AU87" s="78">
        <v>5538</v>
      </c>
      <c r="AV87" s="83" t="s">
        <v>1062</v>
      </c>
      <c r="AW87" s="78" t="b">
        <v>1</v>
      </c>
      <c r="AX87" s="78" t="s">
        <v>1149</v>
      </c>
      <c r="AY87" s="83" t="s">
        <v>1234</v>
      </c>
      <c r="AZ87" s="78" t="s">
        <v>65</v>
      </c>
      <c r="BA87" s="78" t="str">
        <f>REPLACE(INDEX(GroupVertices[Group],MATCH(Vertices[[#This Row],[Vertex]],GroupVertices[Vertex],0)),1,1,"")</f>
        <v>4</v>
      </c>
      <c r="BB87" s="48"/>
      <c r="BC87" s="48"/>
      <c r="BD87" s="48"/>
      <c r="BE87" s="48"/>
      <c r="BF87" s="48"/>
      <c r="BG87" s="48"/>
      <c r="BH87" s="48"/>
      <c r="BI87" s="48"/>
      <c r="BJ87" s="48"/>
      <c r="BK87" s="48"/>
      <c r="BL87" s="48"/>
      <c r="BM87" s="49"/>
      <c r="BN87" s="48"/>
      <c r="BO87" s="49"/>
      <c r="BP87" s="48"/>
      <c r="BQ87" s="49"/>
      <c r="BR87" s="48"/>
      <c r="BS87" s="49"/>
      <c r="BT87" s="48"/>
      <c r="BU87" s="2"/>
      <c r="BV87" s="3"/>
      <c r="BW87" s="3"/>
      <c r="BX87" s="3"/>
      <c r="BY87" s="3"/>
    </row>
    <row r="88" spans="1:77" ht="41.45" customHeight="1">
      <c r="A88" s="64" t="s">
        <v>233</v>
      </c>
      <c r="C88" s="65"/>
      <c r="D88" s="65" t="s">
        <v>64</v>
      </c>
      <c r="E88" s="66">
        <v>162.05728916574566</v>
      </c>
      <c r="F88" s="68">
        <v>99.99977890648552</v>
      </c>
      <c r="G88" s="102" t="s">
        <v>424</v>
      </c>
      <c r="H88" s="65"/>
      <c r="I88" s="69" t="s">
        <v>233</v>
      </c>
      <c r="J88" s="70"/>
      <c r="K88" s="70"/>
      <c r="L88" s="69" t="s">
        <v>1347</v>
      </c>
      <c r="M88" s="73">
        <v>1.0736830985940207</v>
      </c>
      <c r="N88" s="74">
        <v>4481.8994140625</v>
      </c>
      <c r="O88" s="74">
        <v>7969.791015625</v>
      </c>
      <c r="P88" s="75"/>
      <c r="Q88" s="76"/>
      <c r="R88" s="76"/>
      <c r="S88" s="88"/>
      <c r="T88" s="48">
        <v>1</v>
      </c>
      <c r="U88" s="48">
        <v>1</v>
      </c>
      <c r="V88" s="49">
        <v>0</v>
      </c>
      <c r="W88" s="49">
        <v>0</v>
      </c>
      <c r="X88" s="49">
        <v>0</v>
      </c>
      <c r="Y88" s="49">
        <v>0.999995</v>
      </c>
      <c r="Z88" s="49">
        <v>0</v>
      </c>
      <c r="AA88" s="49" t="s">
        <v>1448</v>
      </c>
      <c r="AB88" s="71">
        <v>88</v>
      </c>
      <c r="AC88" s="71"/>
      <c r="AD88" s="72"/>
      <c r="AE88" s="78" t="s">
        <v>711</v>
      </c>
      <c r="AF88" s="78">
        <v>386</v>
      </c>
      <c r="AG88" s="78">
        <v>42</v>
      </c>
      <c r="AH88" s="78">
        <v>1320</v>
      </c>
      <c r="AI88" s="78">
        <v>220</v>
      </c>
      <c r="AJ88" s="78"/>
      <c r="AK88" s="78" t="s">
        <v>816</v>
      </c>
      <c r="AL88" s="78" t="s">
        <v>894</v>
      </c>
      <c r="AM88" s="83" t="s">
        <v>940</v>
      </c>
      <c r="AN88" s="78"/>
      <c r="AO88" s="80">
        <v>43424.838125</v>
      </c>
      <c r="AP88" s="83" t="s">
        <v>1032</v>
      </c>
      <c r="AQ88" s="78" t="b">
        <v>1</v>
      </c>
      <c r="AR88" s="78" t="b">
        <v>0</v>
      </c>
      <c r="AS88" s="78" t="b">
        <v>1</v>
      </c>
      <c r="AT88" s="78"/>
      <c r="AU88" s="78">
        <v>0</v>
      </c>
      <c r="AV88" s="78"/>
      <c r="AW88" s="78" t="b">
        <v>0</v>
      </c>
      <c r="AX88" s="78" t="s">
        <v>1149</v>
      </c>
      <c r="AY88" s="83" t="s">
        <v>1235</v>
      </c>
      <c r="AZ88" s="78" t="s">
        <v>66</v>
      </c>
      <c r="BA88" s="78" t="str">
        <f>REPLACE(INDEX(GroupVertices[Group],MATCH(Vertices[[#This Row],[Vertex]],GroupVertices[Vertex],0)),1,1,"")</f>
        <v>2</v>
      </c>
      <c r="BB88" s="48"/>
      <c r="BC88" s="48"/>
      <c r="BD88" s="48"/>
      <c r="BE88" s="48"/>
      <c r="BF88" s="48" t="s">
        <v>388</v>
      </c>
      <c r="BG88" s="48" t="s">
        <v>388</v>
      </c>
      <c r="BH88" s="119" t="s">
        <v>1727</v>
      </c>
      <c r="BI88" s="119" t="s">
        <v>1727</v>
      </c>
      <c r="BJ88" s="119" t="s">
        <v>1755</v>
      </c>
      <c r="BK88" s="119" t="s">
        <v>1755</v>
      </c>
      <c r="BL88" s="119">
        <v>0</v>
      </c>
      <c r="BM88" s="123">
        <v>0</v>
      </c>
      <c r="BN88" s="119">
        <v>4</v>
      </c>
      <c r="BO88" s="123">
        <v>8.695652173913043</v>
      </c>
      <c r="BP88" s="119">
        <v>0</v>
      </c>
      <c r="BQ88" s="123">
        <v>0</v>
      </c>
      <c r="BR88" s="119">
        <v>42</v>
      </c>
      <c r="BS88" s="123">
        <v>91.30434782608695</v>
      </c>
      <c r="BT88" s="119">
        <v>46</v>
      </c>
      <c r="BU88" s="2"/>
      <c r="BV88" s="3"/>
      <c r="BW88" s="3"/>
      <c r="BX88" s="3"/>
      <c r="BY88" s="3"/>
    </row>
    <row r="89" spans="1:77" ht="41.45" customHeight="1">
      <c r="A89" s="64" t="s">
        <v>234</v>
      </c>
      <c r="C89" s="65"/>
      <c r="D89" s="65" t="s">
        <v>64</v>
      </c>
      <c r="E89" s="66">
        <v>162.02046041633773</v>
      </c>
      <c r="F89" s="68">
        <v>99.99992103803054</v>
      </c>
      <c r="G89" s="102" t="s">
        <v>425</v>
      </c>
      <c r="H89" s="65"/>
      <c r="I89" s="69" t="s">
        <v>234</v>
      </c>
      <c r="J89" s="70"/>
      <c r="K89" s="70"/>
      <c r="L89" s="69" t="s">
        <v>1348</v>
      </c>
      <c r="M89" s="73">
        <v>1.0263153923550075</v>
      </c>
      <c r="N89" s="74">
        <v>8498.17578125</v>
      </c>
      <c r="O89" s="74">
        <v>3246.734130859375</v>
      </c>
      <c r="P89" s="75"/>
      <c r="Q89" s="76"/>
      <c r="R89" s="76"/>
      <c r="S89" s="88"/>
      <c r="T89" s="48">
        <v>0</v>
      </c>
      <c r="U89" s="48">
        <v>1</v>
      </c>
      <c r="V89" s="49">
        <v>0</v>
      </c>
      <c r="W89" s="49">
        <v>1</v>
      </c>
      <c r="X89" s="49">
        <v>0</v>
      </c>
      <c r="Y89" s="49">
        <v>0.999995</v>
      </c>
      <c r="Z89" s="49">
        <v>0</v>
      </c>
      <c r="AA89" s="49">
        <v>0</v>
      </c>
      <c r="AB89" s="71">
        <v>89</v>
      </c>
      <c r="AC89" s="71"/>
      <c r="AD89" s="72"/>
      <c r="AE89" s="78" t="s">
        <v>234</v>
      </c>
      <c r="AF89" s="78">
        <v>33</v>
      </c>
      <c r="AG89" s="78">
        <v>15</v>
      </c>
      <c r="AH89" s="78">
        <v>1317</v>
      </c>
      <c r="AI89" s="78">
        <v>1253</v>
      </c>
      <c r="AJ89" s="78"/>
      <c r="AK89" s="78"/>
      <c r="AL89" s="78"/>
      <c r="AM89" s="78"/>
      <c r="AN89" s="78"/>
      <c r="AO89" s="80">
        <v>43334.11792824074</v>
      </c>
      <c r="AP89" s="83" t="s">
        <v>1033</v>
      </c>
      <c r="AQ89" s="78" t="b">
        <v>1</v>
      </c>
      <c r="AR89" s="78" t="b">
        <v>0</v>
      </c>
      <c r="AS89" s="78" t="b">
        <v>0</v>
      </c>
      <c r="AT89" s="78"/>
      <c r="AU89" s="78">
        <v>0</v>
      </c>
      <c r="AV89" s="78"/>
      <c r="AW89" s="78" t="b">
        <v>0</v>
      </c>
      <c r="AX89" s="78" t="s">
        <v>1149</v>
      </c>
      <c r="AY89" s="83" t="s">
        <v>1236</v>
      </c>
      <c r="AZ89" s="78" t="s">
        <v>66</v>
      </c>
      <c r="BA89" s="78" t="str">
        <f>REPLACE(INDEX(GroupVertices[Group],MATCH(Vertices[[#This Row],[Vertex]],GroupVertices[Vertex],0)),1,1,"")</f>
        <v>17</v>
      </c>
      <c r="BB89" s="48"/>
      <c r="BC89" s="48"/>
      <c r="BD89" s="48"/>
      <c r="BE89" s="48"/>
      <c r="BF89" s="48"/>
      <c r="BG89" s="48"/>
      <c r="BH89" s="119" t="s">
        <v>1728</v>
      </c>
      <c r="BI89" s="119" t="s">
        <v>1728</v>
      </c>
      <c r="BJ89" s="119" t="s">
        <v>1756</v>
      </c>
      <c r="BK89" s="119" t="s">
        <v>1756</v>
      </c>
      <c r="BL89" s="119">
        <v>0</v>
      </c>
      <c r="BM89" s="123">
        <v>0</v>
      </c>
      <c r="BN89" s="119">
        <v>0</v>
      </c>
      <c r="BO89" s="123">
        <v>0</v>
      </c>
      <c r="BP89" s="119">
        <v>0</v>
      </c>
      <c r="BQ89" s="123">
        <v>0</v>
      </c>
      <c r="BR89" s="119">
        <v>15</v>
      </c>
      <c r="BS89" s="123">
        <v>100</v>
      </c>
      <c r="BT89" s="119">
        <v>15</v>
      </c>
      <c r="BU89" s="2"/>
      <c r="BV89" s="3"/>
      <c r="BW89" s="3"/>
      <c r="BX89" s="3"/>
      <c r="BY89" s="3"/>
    </row>
    <row r="90" spans="1:77" ht="41.45" customHeight="1">
      <c r="A90" s="64" t="s">
        <v>316</v>
      </c>
      <c r="C90" s="65"/>
      <c r="D90" s="65" t="s">
        <v>64</v>
      </c>
      <c r="E90" s="66">
        <v>499.5395804068319</v>
      </c>
      <c r="F90" s="68">
        <v>98.6973485974424</v>
      </c>
      <c r="G90" s="102" t="s">
        <v>1137</v>
      </c>
      <c r="H90" s="65"/>
      <c r="I90" s="69" t="s">
        <v>316</v>
      </c>
      <c r="J90" s="70"/>
      <c r="K90" s="70"/>
      <c r="L90" s="69" t="s">
        <v>1349</v>
      </c>
      <c r="M90" s="73">
        <v>435.13029075902807</v>
      </c>
      <c r="N90" s="74">
        <v>8498.17578125</v>
      </c>
      <c r="O90" s="74">
        <v>2517.395263671875</v>
      </c>
      <c r="P90" s="75"/>
      <c r="Q90" s="76"/>
      <c r="R90" s="76"/>
      <c r="S90" s="88"/>
      <c r="T90" s="48">
        <v>1</v>
      </c>
      <c r="U90" s="48">
        <v>0</v>
      </c>
      <c r="V90" s="49">
        <v>0</v>
      </c>
      <c r="W90" s="49">
        <v>1</v>
      </c>
      <c r="X90" s="49">
        <v>0</v>
      </c>
      <c r="Y90" s="49">
        <v>0.999995</v>
      </c>
      <c r="Z90" s="49">
        <v>0</v>
      </c>
      <c r="AA90" s="49">
        <v>0</v>
      </c>
      <c r="AB90" s="71">
        <v>90</v>
      </c>
      <c r="AC90" s="71"/>
      <c r="AD90" s="72"/>
      <c r="AE90" s="78" t="s">
        <v>712</v>
      </c>
      <c r="AF90" s="78">
        <v>332</v>
      </c>
      <c r="AG90" s="78">
        <v>247458</v>
      </c>
      <c r="AH90" s="78">
        <v>57588</v>
      </c>
      <c r="AI90" s="78">
        <v>12100</v>
      </c>
      <c r="AJ90" s="78"/>
      <c r="AK90" s="78" t="s">
        <v>817</v>
      </c>
      <c r="AL90" s="78"/>
      <c r="AM90" s="83" t="s">
        <v>941</v>
      </c>
      <c r="AN90" s="78"/>
      <c r="AO90" s="80">
        <v>42691.021828703706</v>
      </c>
      <c r="AP90" s="83" t="s">
        <v>1034</v>
      </c>
      <c r="AQ90" s="78" t="b">
        <v>1</v>
      </c>
      <c r="AR90" s="78" t="b">
        <v>0</v>
      </c>
      <c r="AS90" s="78" t="b">
        <v>0</v>
      </c>
      <c r="AT90" s="78"/>
      <c r="AU90" s="78">
        <v>1948</v>
      </c>
      <c r="AV90" s="78"/>
      <c r="AW90" s="78" t="b">
        <v>1</v>
      </c>
      <c r="AX90" s="78" t="s">
        <v>1149</v>
      </c>
      <c r="AY90" s="83" t="s">
        <v>1237</v>
      </c>
      <c r="AZ90" s="78" t="s">
        <v>65</v>
      </c>
      <c r="BA90" s="78" t="str">
        <f>REPLACE(INDEX(GroupVertices[Group],MATCH(Vertices[[#This Row],[Vertex]],GroupVertices[Vertex],0)),1,1,"")</f>
        <v>17</v>
      </c>
      <c r="BB90" s="48"/>
      <c r="BC90" s="48"/>
      <c r="BD90" s="48"/>
      <c r="BE90" s="48"/>
      <c r="BF90" s="48"/>
      <c r="BG90" s="48"/>
      <c r="BH90" s="48"/>
      <c r="BI90" s="48"/>
      <c r="BJ90" s="48"/>
      <c r="BK90" s="48"/>
      <c r="BL90" s="48"/>
      <c r="BM90" s="49"/>
      <c r="BN90" s="48"/>
      <c r="BO90" s="49"/>
      <c r="BP90" s="48"/>
      <c r="BQ90" s="49"/>
      <c r="BR90" s="48"/>
      <c r="BS90" s="49"/>
      <c r="BT90" s="48"/>
      <c r="BU90" s="2"/>
      <c r="BV90" s="3"/>
      <c r="BW90" s="3"/>
      <c r="BX90" s="3"/>
      <c r="BY90" s="3"/>
    </row>
    <row r="91" spans="1:77" ht="41.45" customHeight="1">
      <c r="A91" s="64" t="s">
        <v>235</v>
      </c>
      <c r="C91" s="65"/>
      <c r="D91" s="65" t="s">
        <v>64</v>
      </c>
      <c r="E91" s="66">
        <v>162.08320569310678</v>
      </c>
      <c r="F91" s="68">
        <v>99.99967888799087</v>
      </c>
      <c r="G91" s="102" t="s">
        <v>426</v>
      </c>
      <c r="H91" s="65"/>
      <c r="I91" s="69" t="s">
        <v>235</v>
      </c>
      <c r="J91" s="70"/>
      <c r="K91" s="70"/>
      <c r="L91" s="69" t="s">
        <v>1350</v>
      </c>
      <c r="M91" s="73">
        <v>1.1070159289103634</v>
      </c>
      <c r="N91" s="74">
        <v>9433.75390625</v>
      </c>
      <c r="O91" s="74">
        <v>1438.0914306640625</v>
      </c>
      <c r="P91" s="75"/>
      <c r="Q91" s="76"/>
      <c r="R91" s="76"/>
      <c r="S91" s="88"/>
      <c r="T91" s="48">
        <v>0</v>
      </c>
      <c r="U91" s="48">
        <v>1</v>
      </c>
      <c r="V91" s="49">
        <v>0</v>
      </c>
      <c r="W91" s="49">
        <v>1</v>
      </c>
      <c r="X91" s="49">
        <v>0</v>
      </c>
      <c r="Y91" s="49">
        <v>0.999995</v>
      </c>
      <c r="Z91" s="49">
        <v>0</v>
      </c>
      <c r="AA91" s="49">
        <v>0</v>
      </c>
      <c r="AB91" s="71">
        <v>91</v>
      </c>
      <c r="AC91" s="71"/>
      <c r="AD91" s="72"/>
      <c r="AE91" s="78" t="s">
        <v>713</v>
      </c>
      <c r="AF91" s="78">
        <v>144</v>
      </c>
      <c r="AG91" s="78">
        <v>61</v>
      </c>
      <c r="AH91" s="78">
        <v>202</v>
      </c>
      <c r="AI91" s="78">
        <v>6</v>
      </c>
      <c r="AJ91" s="78"/>
      <c r="AK91" s="78" t="s">
        <v>818</v>
      </c>
      <c r="AL91" s="78" t="s">
        <v>895</v>
      </c>
      <c r="AM91" s="78"/>
      <c r="AN91" s="78"/>
      <c r="AO91" s="80">
        <v>40674.49917824074</v>
      </c>
      <c r="AP91" s="83" t="s">
        <v>1035</v>
      </c>
      <c r="AQ91" s="78" t="b">
        <v>1</v>
      </c>
      <c r="AR91" s="78" t="b">
        <v>0</v>
      </c>
      <c r="AS91" s="78" t="b">
        <v>0</v>
      </c>
      <c r="AT91" s="78"/>
      <c r="AU91" s="78">
        <v>3</v>
      </c>
      <c r="AV91" s="83" t="s">
        <v>1058</v>
      </c>
      <c r="AW91" s="78" t="b">
        <v>0</v>
      </c>
      <c r="AX91" s="78" t="s">
        <v>1149</v>
      </c>
      <c r="AY91" s="83" t="s">
        <v>1238</v>
      </c>
      <c r="AZ91" s="78" t="s">
        <v>66</v>
      </c>
      <c r="BA91" s="78" t="str">
        <f>REPLACE(INDEX(GroupVertices[Group],MATCH(Vertices[[#This Row],[Vertex]],GroupVertices[Vertex],0)),1,1,"")</f>
        <v>16</v>
      </c>
      <c r="BB91" s="48"/>
      <c r="BC91" s="48"/>
      <c r="BD91" s="48"/>
      <c r="BE91" s="48"/>
      <c r="BF91" s="48" t="s">
        <v>216</v>
      </c>
      <c r="BG91" s="48" t="s">
        <v>216</v>
      </c>
      <c r="BH91" s="119" t="s">
        <v>1729</v>
      </c>
      <c r="BI91" s="119" t="s">
        <v>1729</v>
      </c>
      <c r="BJ91" s="119" t="s">
        <v>1757</v>
      </c>
      <c r="BK91" s="119" t="s">
        <v>1757</v>
      </c>
      <c r="BL91" s="119">
        <v>0</v>
      </c>
      <c r="BM91" s="123">
        <v>0</v>
      </c>
      <c r="BN91" s="119">
        <v>1</v>
      </c>
      <c r="BO91" s="123">
        <v>3.8461538461538463</v>
      </c>
      <c r="BP91" s="119">
        <v>0</v>
      </c>
      <c r="BQ91" s="123">
        <v>0</v>
      </c>
      <c r="BR91" s="119">
        <v>25</v>
      </c>
      <c r="BS91" s="123">
        <v>96.15384615384616</v>
      </c>
      <c r="BT91" s="119">
        <v>26</v>
      </c>
      <c r="BU91" s="2"/>
      <c r="BV91" s="3"/>
      <c r="BW91" s="3"/>
      <c r="BX91" s="3"/>
      <c r="BY91" s="3"/>
    </row>
    <row r="92" spans="1:77" ht="41.45" customHeight="1">
      <c r="A92" s="64" t="s">
        <v>317</v>
      </c>
      <c r="C92" s="65"/>
      <c r="D92" s="65" t="s">
        <v>64</v>
      </c>
      <c r="E92" s="66">
        <v>539.4633087927702</v>
      </c>
      <c r="F92" s="68">
        <v>98.54327273850288</v>
      </c>
      <c r="G92" s="102" t="s">
        <v>1138</v>
      </c>
      <c r="H92" s="65"/>
      <c r="I92" s="69" t="s">
        <v>317</v>
      </c>
      <c r="J92" s="70"/>
      <c r="K92" s="70"/>
      <c r="L92" s="69" t="s">
        <v>1351</v>
      </c>
      <c r="M92" s="73">
        <v>486.47863868160886</v>
      </c>
      <c r="N92" s="74">
        <v>9433.75390625</v>
      </c>
      <c r="O92" s="74">
        <v>714.6343994140625</v>
      </c>
      <c r="P92" s="75"/>
      <c r="Q92" s="76"/>
      <c r="R92" s="76"/>
      <c r="S92" s="88"/>
      <c r="T92" s="48">
        <v>1</v>
      </c>
      <c r="U92" s="48">
        <v>0</v>
      </c>
      <c r="V92" s="49">
        <v>0</v>
      </c>
      <c r="W92" s="49">
        <v>1</v>
      </c>
      <c r="X92" s="49">
        <v>0</v>
      </c>
      <c r="Y92" s="49">
        <v>0.999995</v>
      </c>
      <c r="Z92" s="49">
        <v>0</v>
      </c>
      <c r="AA92" s="49">
        <v>0</v>
      </c>
      <c r="AB92" s="71">
        <v>92</v>
      </c>
      <c r="AC92" s="71"/>
      <c r="AD92" s="72"/>
      <c r="AE92" s="78" t="s">
        <v>714</v>
      </c>
      <c r="AF92" s="78">
        <v>33045</v>
      </c>
      <c r="AG92" s="78">
        <v>276727</v>
      </c>
      <c r="AH92" s="78">
        <v>130500</v>
      </c>
      <c r="AI92" s="78">
        <v>41498</v>
      </c>
      <c r="AJ92" s="78"/>
      <c r="AK92" s="78" t="s">
        <v>819</v>
      </c>
      <c r="AL92" s="78" t="s">
        <v>896</v>
      </c>
      <c r="AM92" s="83" t="s">
        <v>942</v>
      </c>
      <c r="AN92" s="78"/>
      <c r="AO92" s="80">
        <v>39337.443344907406</v>
      </c>
      <c r="AP92" s="83" t="s">
        <v>1036</v>
      </c>
      <c r="AQ92" s="78" t="b">
        <v>0</v>
      </c>
      <c r="AR92" s="78" t="b">
        <v>0</v>
      </c>
      <c r="AS92" s="78" t="b">
        <v>1</v>
      </c>
      <c r="AT92" s="78"/>
      <c r="AU92" s="78">
        <v>1529</v>
      </c>
      <c r="AV92" s="83" t="s">
        <v>1058</v>
      </c>
      <c r="AW92" s="78" t="b">
        <v>1</v>
      </c>
      <c r="AX92" s="78" t="s">
        <v>1149</v>
      </c>
      <c r="AY92" s="83" t="s">
        <v>1239</v>
      </c>
      <c r="AZ92" s="78" t="s">
        <v>65</v>
      </c>
      <c r="BA92" s="78" t="str">
        <f>REPLACE(INDEX(GroupVertices[Group],MATCH(Vertices[[#This Row],[Vertex]],GroupVertices[Vertex],0)),1,1,"")</f>
        <v>16</v>
      </c>
      <c r="BB92" s="48"/>
      <c r="BC92" s="48"/>
      <c r="BD92" s="48"/>
      <c r="BE92" s="48"/>
      <c r="BF92" s="48"/>
      <c r="BG92" s="48"/>
      <c r="BH92" s="48"/>
      <c r="BI92" s="48"/>
      <c r="BJ92" s="48"/>
      <c r="BK92" s="48"/>
      <c r="BL92" s="48"/>
      <c r="BM92" s="49"/>
      <c r="BN92" s="48"/>
      <c r="BO92" s="49"/>
      <c r="BP92" s="48"/>
      <c r="BQ92" s="49"/>
      <c r="BR92" s="48"/>
      <c r="BS92" s="49"/>
      <c r="BT92" s="48"/>
      <c r="BU92" s="2"/>
      <c r="BV92" s="3"/>
      <c r="BW92" s="3"/>
      <c r="BX92" s="3"/>
      <c r="BY92" s="3"/>
    </row>
    <row r="93" spans="1:77" ht="41.45" customHeight="1">
      <c r="A93" s="64" t="s">
        <v>236</v>
      </c>
      <c r="C93" s="65"/>
      <c r="D93" s="65" t="s">
        <v>64</v>
      </c>
      <c r="E93" s="66">
        <v>162.28098971770484</v>
      </c>
      <c r="F93" s="68">
        <v>99.99891558895277</v>
      </c>
      <c r="G93" s="102" t="s">
        <v>427</v>
      </c>
      <c r="H93" s="65"/>
      <c r="I93" s="69" t="s">
        <v>236</v>
      </c>
      <c r="J93" s="70"/>
      <c r="K93" s="70"/>
      <c r="L93" s="69" t="s">
        <v>1352</v>
      </c>
      <c r="M93" s="73">
        <v>1.3613980550087683</v>
      </c>
      <c r="N93" s="74">
        <v>8498.17578125</v>
      </c>
      <c r="O93" s="74">
        <v>714.6343994140625</v>
      </c>
      <c r="P93" s="75"/>
      <c r="Q93" s="76"/>
      <c r="R93" s="76"/>
      <c r="S93" s="88"/>
      <c r="T93" s="48">
        <v>0</v>
      </c>
      <c r="U93" s="48">
        <v>1</v>
      </c>
      <c r="V93" s="49">
        <v>0</v>
      </c>
      <c r="W93" s="49">
        <v>1</v>
      </c>
      <c r="X93" s="49">
        <v>0</v>
      </c>
      <c r="Y93" s="49">
        <v>0.999995</v>
      </c>
      <c r="Z93" s="49">
        <v>0</v>
      </c>
      <c r="AA93" s="49">
        <v>0</v>
      </c>
      <c r="AB93" s="71">
        <v>93</v>
      </c>
      <c r="AC93" s="71"/>
      <c r="AD93" s="72"/>
      <c r="AE93" s="78" t="s">
        <v>715</v>
      </c>
      <c r="AF93" s="78">
        <v>399</v>
      </c>
      <c r="AG93" s="78">
        <v>206</v>
      </c>
      <c r="AH93" s="78">
        <v>8162</v>
      </c>
      <c r="AI93" s="78">
        <v>5456</v>
      </c>
      <c r="AJ93" s="78"/>
      <c r="AK93" s="78"/>
      <c r="AL93" s="78" t="s">
        <v>897</v>
      </c>
      <c r="AM93" s="78"/>
      <c r="AN93" s="78"/>
      <c r="AO93" s="80">
        <v>41003.81335648148</v>
      </c>
      <c r="AP93" s="83" t="s">
        <v>1037</v>
      </c>
      <c r="AQ93" s="78" t="b">
        <v>1</v>
      </c>
      <c r="AR93" s="78" t="b">
        <v>0</v>
      </c>
      <c r="AS93" s="78" t="b">
        <v>0</v>
      </c>
      <c r="AT93" s="78"/>
      <c r="AU93" s="78">
        <v>7</v>
      </c>
      <c r="AV93" s="83" t="s">
        <v>1058</v>
      </c>
      <c r="AW93" s="78" t="b">
        <v>0</v>
      </c>
      <c r="AX93" s="78" t="s">
        <v>1149</v>
      </c>
      <c r="AY93" s="83" t="s">
        <v>1240</v>
      </c>
      <c r="AZ93" s="78" t="s">
        <v>66</v>
      </c>
      <c r="BA93" s="78" t="str">
        <f>REPLACE(INDEX(GroupVertices[Group],MATCH(Vertices[[#This Row],[Vertex]],GroupVertices[Vertex],0)),1,1,"")</f>
        <v>15</v>
      </c>
      <c r="BB93" s="48"/>
      <c r="BC93" s="48"/>
      <c r="BD93" s="48"/>
      <c r="BE93" s="48"/>
      <c r="BF93" s="48" t="s">
        <v>389</v>
      </c>
      <c r="BG93" s="48" t="s">
        <v>389</v>
      </c>
      <c r="BH93" s="119" t="s">
        <v>1730</v>
      </c>
      <c r="BI93" s="119" t="s">
        <v>1730</v>
      </c>
      <c r="BJ93" s="119" t="s">
        <v>1758</v>
      </c>
      <c r="BK93" s="119" t="s">
        <v>1758</v>
      </c>
      <c r="BL93" s="119">
        <v>0</v>
      </c>
      <c r="BM93" s="123">
        <v>0</v>
      </c>
      <c r="BN93" s="119">
        <v>0</v>
      </c>
      <c r="BO93" s="123">
        <v>0</v>
      </c>
      <c r="BP93" s="119">
        <v>0</v>
      </c>
      <c r="BQ93" s="123">
        <v>0</v>
      </c>
      <c r="BR93" s="119">
        <v>4</v>
      </c>
      <c r="BS93" s="123">
        <v>100</v>
      </c>
      <c r="BT93" s="119">
        <v>4</v>
      </c>
      <c r="BU93" s="2"/>
      <c r="BV93" s="3"/>
      <c r="BW93" s="3"/>
      <c r="BX93" s="3"/>
      <c r="BY93" s="3"/>
    </row>
    <row r="94" spans="1:77" ht="41.45" customHeight="1">
      <c r="A94" s="64" t="s">
        <v>318</v>
      </c>
      <c r="C94" s="65"/>
      <c r="D94" s="65" t="s">
        <v>64</v>
      </c>
      <c r="E94" s="66">
        <v>162.2427969405411</v>
      </c>
      <c r="F94" s="68">
        <v>99.99906298462909</v>
      </c>
      <c r="G94" s="102" t="s">
        <v>1139</v>
      </c>
      <c r="H94" s="65"/>
      <c r="I94" s="69" t="s">
        <v>318</v>
      </c>
      <c r="J94" s="70"/>
      <c r="K94" s="70"/>
      <c r="L94" s="69" t="s">
        <v>1353</v>
      </c>
      <c r="M94" s="73">
        <v>1.3122759892794211</v>
      </c>
      <c r="N94" s="74">
        <v>8498.17578125</v>
      </c>
      <c r="O94" s="74">
        <v>1438.0914306640625</v>
      </c>
      <c r="P94" s="75"/>
      <c r="Q94" s="76"/>
      <c r="R94" s="76"/>
      <c r="S94" s="88"/>
      <c r="T94" s="48">
        <v>1</v>
      </c>
      <c r="U94" s="48">
        <v>0</v>
      </c>
      <c r="V94" s="49">
        <v>0</v>
      </c>
      <c r="W94" s="49">
        <v>1</v>
      </c>
      <c r="X94" s="49">
        <v>0</v>
      </c>
      <c r="Y94" s="49">
        <v>0.999995</v>
      </c>
      <c r="Z94" s="49">
        <v>0</v>
      </c>
      <c r="AA94" s="49">
        <v>0</v>
      </c>
      <c r="AB94" s="71">
        <v>94</v>
      </c>
      <c r="AC94" s="71"/>
      <c r="AD94" s="72"/>
      <c r="AE94" s="78" t="s">
        <v>716</v>
      </c>
      <c r="AF94" s="78">
        <v>847</v>
      </c>
      <c r="AG94" s="78">
        <v>178</v>
      </c>
      <c r="AH94" s="78">
        <v>2648</v>
      </c>
      <c r="AI94" s="78">
        <v>3932</v>
      </c>
      <c r="AJ94" s="78"/>
      <c r="AK94" s="78" t="s">
        <v>820</v>
      </c>
      <c r="AL94" s="78"/>
      <c r="AM94" s="78"/>
      <c r="AN94" s="78"/>
      <c r="AO94" s="80">
        <v>40452.60741898148</v>
      </c>
      <c r="AP94" s="83" t="s">
        <v>1038</v>
      </c>
      <c r="AQ94" s="78" t="b">
        <v>0</v>
      </c>
      <c r="AR94" s="78" t="b">
        <v>0</v>
      </c>
      <c r="AS94" s="78" t="b">
        <v>1</v>
      </c>
      <c r="AT94" s="78"/>
      <c r="AU94" s="78">
        <v>1</v>
      </c>
      <c r="AV94" s="83" t="s">
        <v>1060</v>
      </c>
      <c r="AW94" s="78" t="b">
        <v>0</v>
      </c>
      <c r="AX94" s="78" t="s">
        <v>1149</v>
      </c>
      <c r="AY94" s="83" t="s">
        <v>1241</v>
      </c>
      <c r="AZ94" s="78" t="s">
        <v>65</v>
      </c>
      <c r="BA94" s="78" t="str">
        <f>REPLACE(INDEX(GroupVertices[Group],MATCH(Vertices[[#This Row],[Vertex]],GroupVertices[Vertex],0)),1,1,"")</f>
        <v>15</v>
      </c>
      <c r="BB94" s="48"/>
      <c r="BC94" s="48"/>
      <c r="BD94" s="48"/>
      <c r="BE94" s="48"/>
      <c r="BF94" s="48"/>
      <c r="BG94" s="48"/>
      <c r="BH94" s="48"/>
      <c r="BI94" s="48"/>
      <c r="BJ94" s="48"/>
      <c r="BK94" s="48"/>
      <c r="BL94" s="48"/>
      <c r="BM94" s="49"/>
      <c r="BN94" s="48"/>
      <c r="BO94" s="49"/>
      <c r="BP94" s="48"/>
      <c r="BQ94" s="49"/>
      <c r="BR94" s="48"/>
      <c r="BS94" s="49"/>
      <c r="BT94" s="48"/>
      <c r="BU94" s="2"/>
      <c r="BV94" s="3"/>
      <c r="BW94" s="3"/>
      <c r="BX94" s="3"/>
      <c r="BY94" s="3"/>
    </row>
    <row r="95" spans="1:77" ht="41.45" customHeight="1">
      <c r="A95" s="64" t="s">
        <v>237</v>
      </c>
      <c r="C95" s="65"/>
      <c r="D95" s="65" t="s">
        <v>64</v>
      </c>
      <c r="E95" s="66">
        <v>169.9945666770298</v>
      </c>
      <c r="F95" s="68">
        <v>99.96914692646675</v>
      </c>
      <c r="G95" s="102" t="s">
        <v>428</v>
      </c>
      <c r="H95" s="65"/>
      <c r="I95" s="69" t="s">
        <v>237</v>
      </c>
      <c r="J95" s="70"/>
      <c r="K95" s="70"/>
      <c r="L95" s="69" t="s">
        <v>1354</v>
      </c>
      <c r="M95" s="73">
        <v>11.282300972846558</v>
      </c>
      <c r="N95" s="74">
        <v>9433.75390625</v>
      </c>
      <c r="O95" s="74">
        <v>2517.395263671875</v>
      </c>
      <c r="P95" s="75"/>
      <c r="Q95" s="76"/>
      <c r="R95" s="76"/>
      <c r="S95" s="88"/>
      <c r="T95" s="48">
        <v>1</v>
      </c>
      <c r="U95" s="48">
        <v>1</v>
      </c>
      <c r="V95" s="49">
        <v>0</v>
      </c>
      <c r="W95" s="49">
        <v>1</v>
      </c>
      <c r="X95" s="49">
        <v>0</v>
      </c>
      <c r="Y95" s="49">
        <v>0.999995</v>
      </c>
      <c r="Z95" s="49">
        <v>0</v>
      </c>
      <c r="AA95" s="49">
        <v>1</v>
      </c>
      <c r="AB95" s="71">
        <v>95</v>
      </c>
      <c r="AC95" s="71"/>
      <c r="AD95" s="72"/>
      <c r="AE95" s="78" t="s">
        <v>717</v>
      </c>
      <c r="AF95" s="78">
        <v>2411</v>
      </c>
      <c r="AG95" s="78">
        <v>5861</v>
      </c>
      <c r="AH95" s="78">
        <v>89594</v>
      </c>
      <c r="AI95" s="78">
        <v>378</v>
      </c>
      <c r="AJ95" s="78"/>
      <c r="AK95" s="78" t="s">
        <v>821</v>
      </c>
      <c r="AL95" s="78" t="s">
        <v>898</v>
      </c>
      <c r="AM95" s="83" t="s">
        <v>943</v>
      </c>
      <c r="AN95" s="78"/>
      <c r="AO95" s="80">
        <v>39939.03238425926</v>
      </c>
      <c r="AP95" s="83" t="s">
        <v>1039</v>
      </c>
      <c r="AQ95" s="78" t="b">
        <v>0</v>
      </c>
      <c r="AR95" s="78" t="b">
        <v>0</v>
      </c>
      <c r="AS95" s="78" t="b">
        <v>1</v>
      </c>
      <c r="AT95" s="78"/>
      <c r="AU95" s="78">
        <v>705</v>
      </c>
      <c r="AV95" s="83" t="s">
        <v>1064</v>
      </c>
      <c r="AW95" s="78" t="b">
        <v>0</v>
      </c>
      <c r="AX95" s="78" t="s">
        <v>1149</v>
      </c>
      <c r="AY95" s="83" t="s">
        <v>1242</v>
      </c>
      <c r="AZ95" s="78" t="s">
        <v>66</v>
      </c>
      <c r="BA95" s="78" t="str">
        <f>REPLACE(INDEX(GroupVertices[Group],MATCH(Vertices[[#This Row],[Vertex]],GroupVertices[Vertex],0)),1,1,"")</f>
        <v>14</v>
      </c>
      <c r="BB95" s="48" t="s">
        <v>368</v>
      </c>
      <c r="BC95" s="48" t="s">
        <v>368</v>
      </c>
      <c r="BD95" s="48" t="s">
        <v>374</v>
      </c>
      <c r="BE95" s="48" t="s">
        <v>374</v>
      </c>
      <c r="BF95" s="48" t="s">
        <v>390</v>
      </c>
      <c r="BG95" s="48" t="s">
        <v>390</v>
      </c>
      <c r="BH95" s="119" t="s">
        <v>1574</v>
      </c>
      <c r="BI95" s="119" t="s">
        <v>1574</v>
      </c>
      <c r="BJ95" s="119" t="s">
        <v>1632</v>
      </c>
      <c r="BK95" s="119" t="s">
        <v>1632</v>
      </c>
      <c r="BL95" s="119">
        <v>0</v>
      </c>
      <c r="BM95" s="123">
        <v>0</v>
      </c>
      <c r="BN95" s="119">
        <v>0</v>
      </c>
      <c r="BO95" s="123">
        <v>0</v>
      </c>
      <c r="BP95" s="119">
        <v>0</v>
      </c>
      <c r="BQ95" s="123">
        <v>0</v>
      </c>
      <c r="BR95" s="119">
        <v>21</v>
      </c>
      <c r="BS95" s="123">
        <v>100</v>
      </c>
      <c r="BT95" s="119">
        <v>21</v>
      </c>
      <c r="BU95" s="2"/>
      <c r="BV95" s="3"/>
      <c r="BW95" s="3"/>
      <c r="BX95" s="3"/>
      <c r="BY95" s="3"/>
    </row>
    <row r="96" spans="1:77" ht="41.45" customHeight="1">
      <c r="A96" s="64" t="s">
        <v>238</v>
      </c>
      <c r="C96" s="65"/>
      <c r="D96" s="65" t="s">
        <v>64</v>
      </c>
      <c r="E96" s="66">
        <v>164.18926454813732</v>
      </c>
      <c r="F96" s="68">
        <v>99.9915510692679</v>
      </c>
      <c r="G96" s="102" t="s">
        <v>429</v>
      </c>
      <c r="H96" s="65"/>
      <c r="I96" s="69" t="s">
        <v>238</v>
      </c>
      <c r="J96" s="70"/>
      <c r="K96" s="70"/>
      <c r="L96" s="69" t="s">
        <v>1355</v>
      </c>
      <c r="M96" s="73">
        <v>3.8157469819857917</v>
      </c>
      <c r="N96" s="74">
        <v>9433.75390625</v>
      </c>
      <c r="O96" s="74">
        <v>3246.734130859375</v>
      </c>
      <c r="P96" s="75"/>
      <c r="Q96" s="76"/>
      <c r="R96" s="76"/>
      <c r="S96" s="88"/>
      <c r="T96" s="48">
        <v>1</v>
      </c>
      <c r="U96" s="48">
        <v>1</v>
      </c>
      <c r="V96" s="49">
        <v>0</v>
      </c>
      <c r="W96" s="49">
        <v>1</v>
      </c>
      <c r="X96" s="49">
        <v>0</v>
      </c>
      <c r="Y96" s="49">
        <v>0.999995</v>
      </c>
      <c r="Z96" s="49">
        <v>0</v>
      </c>
      <c r="AA96" s="49">
        <v>1</v>
      </c>
      <c r="AB96" s="71">
        <v>96</v>
      </c>
      <c r="AC96" s="71"/>
      <c r="AD96" s="72"/>
      <c r="AE96" s="78" t="s">
        <v>718</v>
      </c>
      <c r="AF96" s="78">
        <v>1762</v>
      </c>
      <c r="AG96" s="78">
        <v>1605</v>
      </c>
      <c r="AH96" s="78">
        <v>17653</v>
      </c>
      <c r="AI96" s="78">
        <v>778</v>
      </c>
      <c r="AJ96" s="78"/>
      <c r="AK96" s="78" t="s">
        <v>822</v>
      </c>
      <c r="AL96" s="78" t="s">
        <v>899</v>
      </c>
      <c r="AM96" s="83" t="s">
        <v>944</v>
      </c>
      <c r="AN96" s="78"/>
      <c r="AO96" s="80">
        <v>40559.63920138889</v>
      </c>
      <c r="AP96" s="83" t="s">
        <v>1040</v>
      </c>
      <c r="AQ96" s="78" t="b">
        <v>0</v>
      </c>
      <c r="AR96" s="78" t="b">
        <v>0</v>
      </c>
      <c r="AS96" s="78" t="b">
        <v>0</v>
      </c>
      <c r="AT96" s="78"/>
      <c r="AU96" s="78">
        <v>24</v>
      </c>
      <c r="AV96" s="83" t="s">
        <v>1060</v>
      </c>
      <c r="AW96" s="78" t="b">
        <v>0</v>
      </c>
      <c r="AX96" s="78" t="s">
        <v>1149</v>
      </c>
      <c r="AY96" s="83" t="s">
        <v>1243</v>
      </c>
      <c r="AZ96" s="78" t="s">
        <v>66</v>
      </c>
      <c r="BA96" s="78" t="str">
        <f>REPLACE(INDEX(GroupVertices[Group],MATCH(Vertices[[#This Row],[Vertex]],GroupVertices[Vertex],0)),1,1,"")</f>
        <v>14</v>
      </c>
      <c r="BB96" s="48"/>
      <c r="BC96" s="48"/>
      <c r="BD96" s="48"/>
      <c r="BE96" s="48"/>
      <c r="BF96" s="48" t="s">
        <v>391</v>
      </c>
      <c r="BG96" s="48" t="s">
        <v>391</v>
      </c>
      <c r="BH96" s="119" t="s">
        <v>1574</v>
      </c>
      <c r="BI96" s="119" t="s">
        <v>1574</v>
      </c>
      <c r="BJ96" s="119" t="s">
        <v>1632</v>
      </c>
      <c r="BK96" s="119" t="s">
        <v>1632</v>
      </c>
      <c r="BL96" s="119">
        <v>0</v>
      </c>
      <c r="BM96" s="123">
        <v>0</v>
      </c>
      <c r="BN96" s="119">
        <v>0</v>
      </c>
      <c r="BO96" s="123">
        <v>0</v>
      </c>
      <c r="BP96" s="119">
        <v>0</v>
      </c>
      <c r="BQ96" s="123">
        <v>0</v>
      </c>
      <c r="BR96" s="119">
        <v>21</v>
      </c>
      <c r="BS96" s="123">
        <v>100</v>
      </c>
      <c r="BT96" s="119">
        <v>21</v>
      </c>
      <c r="BU96" s="2"/>
      <c r="BV96" s="3"/>
      <c r="BW96" s="3"/>
      <c r="BX96" s="3"/>
      <c r="BY96" s="3"/>
    </row>
    <row r="97" spans="1:77" ht="41.45" customHeight="1">
      <c r="A97" s="64" t="s">
        <v>239</v>
      </c>
      <c r="C97" s="65"/>
      <c r="D97" s="65" t="s">
        <v>64</v>
      </c>
      <c r="E97" s="66">
        <v>163.67502608418232</v>
      </c>
      <c r="F97" s="68">
        <v>99.99353564676696</v>
      </c>
      <c r="G97" s="102" t="s">
        <v>1140</v>
      </c>
      <c r="H97" s="65"/>
      <c r="I97" s="69" t="s">
        <v>239</v>
      </c>
      <c r="J97" s="70"/>
      <c r="K97" s="70"/>
      <c r="L97" s="69" t="s">
        <v>1356</v>
      </c>
      <c r="M97" s="73">
        <v>3.154353454129939</v>
      </c>
      <c r="N97" s="74">
        <v>6450.283203125</v>
      </c>
      <c r="O97" s="74">
        <v>8500.494140625</v>
      </c>
      <c r="P97" s="75"/>
      <c r="Q97" s="76"/>
      <c r="R97" s="76"/>
      <c r="S97" s="88"/>
      <c r="T97" s="48">
        <v>0</v>
      </c>
      <c r="U97" s="48">
        <v>3</v>
      </c>
      <c r="V97" s="49">
        <v>10</v>
      </c>
      <c r="W97" s="49">
        <v>0.2</v>
      </c>
      <c r="X97" s="49">
        <v>0</v>
      </c>
      <c r="Y97" s="49">
        <v>1.787779</v>
      </c>
      <c r="Z97" s="49">
        <v>0</v>
      </c>
      <c r="AA97" s="49">
        <v>0</v>
      </c>
      <c r="AB97" s="71">
        <v>97</v>
      </c>
      <c r="AC97" s="71"/>
      <c r="AD97" s="72"/>
      <c r="AE97" s="78" t="s">
        <v>719</v>
      </c>
      <c r="AF97" s="78">
        <v>2081</v>
      </c>
      <c r="AG97" s="78">
        <v>1228</v>
      </c>
      <c r="AH97" s="78">
        <v>3198</v>
      </c>
      <c r="AI97" s="78">
        <v>10493</v>
      </c>
      <c r="AJ97" s="78"/>
      <c r="AK97" s="78" t="s">
        <v>823</v>
      </c>
      <c r="AL97" s="78" t="s">
        <v>900</v>
      </c>
      <c r="AM97" s="83" t="s">
        <v>945</v>
      </c>
      <c r="AN97" s="78"/>
      <c r="AO97" s="80">
        <v>42000.94893518519</v>
      </c>
      <c r="AP97" s="83" t="s">
        <v>1041</v>
      </c>
      <c r="AQ97" s="78" t="b">
        <v>0</v>
      </c>
      <c r="AR97" s="78" t="b">
        <v>0</v>
      </c>
      <c r="AS97" s="78" t="b">
        <v>1</v>
      </c>
      <c r="AT97" s="78"/>
      <c r="AU97" s="78">
        <v>12</v>
      </c>
      <c r="AV97" s="83" t="s">
        <v>1065</v>
      </c>
      <c r="AW97" s="78" t="b">
        <v>0</v>
      </c>
      <c r="AX97" s="78" t="s">
        <v>1149</v>
      </c>
      <c r="AY97" s="83" t="s">
        <v>1244</v>
      </c>
      <c r="AZ97" s="78" t="s">
        <v>66</v>
      </c>
      <c r="BA97" s="78" t="str">
        <f>REPLACE(INDEX(GroupVertices[Group],MATCH(Vertices[[#This Row],[Vertex]],GroupVertices[Vertex],0)),1,1,"")</f>
        <v>3</v>
      </c>
      <c r="BB97" s="48"/>
      <c r="BC97" s="48"/>
      <c r="BD97" s="48"/>
      <c r="BE97" s="48"/>
      <c r="BF97" s="48"/>
      <c r="BG97" s="48"/>
      <c r="BH97" s="119" t="s">
        <v>1731</v>
      </c>
      <c r="BI97" s="119" t="s">
        <v>1731</v>
      </c>
      <c r="BJ97" s="119" t="s">
        <v>1759</v>
      </c>
      <c r="BK97" s="119" t="s">
        <v>1759</v>
      </c>
      <c r="BL97" s="119">
        <v>0</v>
      </c>
      <c r="BM97" s="123">
        <v>0</v>
      </c>
      <c r="BN97" s="119">
        <v>0</v>
      </c>
      <c r="BO97" s="123">
        <v>0</v>
      </c>
      <c r="BP97" s="119">
        <v>0</v>
      </c>
      <c r="BQ97" s="123">
        <v>0</v>
      </c>
      <c r="BR97" s="119">
        <v>14</v>
      </c>
      <c r="BS97" s="123">
        <v>100</v>
      </c>
      <c r="BT97" s="119">
        <v>14</v>
      </c>
      <c r="BU97" s="2"/>
      <c r="BV97" s="3"/>
      <c r="BW97" s="3"/>
      <c r="BX97" s="3"/>
      <c r="BY97" s="3"/>
    </row>
    <row r="98" spans="1:77" ht="41.45" customHeight="1">
      <c r="A98" s="64" t="s">
        <v>319</v>
      </c>
      <c r="C98" s="65"/>
      <c r="D98" s="65" t="s">
        <v>64</v>
      </c>
      <c r="E98" s="66">
        <v>162.5456111023395</v>
      </c>
      <c r="F98" s="68">
        <v>99.9978943474811</v>
      </c>
      <c r="G98" s="102" t="s">
        <v>1141</v>
      </c>
      <c r="H98" s="65"/>
      <c r="I98" s="69" t="s">
        <v>319</v>
      </c>
      <c r="J98" s="70"/>
      <c r="K98" s="70"/>
      <c r="L98" s="69" t="s">
        <v>1357</v>
      </c>
      <c r="M98" s="73">
        <v>1.7017437961335307</v>
      </c>
      <c r="N98" s="74">
        <v>6411.30419921875</v>
      </c>
      <c r="O98" s="74">
        <v>7269.861328125</v>
      </c>
      <c r="P98" s="75"/>
      <c r="Q98" s="76"/>
      <c r="R98" s="76"/>
      <c r="S98" s="88"/>
      <c r="T98" s="48">
        <v>1</v>
      </c>
      <c r="U98" s="48">
        <v>0</v>
      </c>
      <c r="V98" s="49">
        <v>0</v>
      </c>
      <c r="W98" s="49">
        <v>0.125</v>
      </c>
      <c r="X98" s="49">
        <v>0</v>
      </c>
      <c r="Y98" s="49">
        <v>0.656537</v>
      </c>
      <c r="Z98" s="49">
        <v>0</v>
      </c>
      <c r="AA98" s="49">
        <v>0</v>
      </c>
      <c r="AB98" s="71">
        <v>98</v>
      </c>
      <c r="AC98" s="71"/>
      <c r="AD98" s="72"/>
      <c r="AE98" s="78" t="s">
        <v>720</v>
      </c>
      <c r="AF98" s="78">
        <v>237</v>
      </c>
      <c r="AG98" s="78">
        <v>400</v>
      </c>
      <c r="AH98" s="78">
        <v>486</v>
      </c>
      <c r="AI98" s="78">
        <v>129</v>
      </c>
      <c r="AJ98" s="78"/>
      <c r="AK98" s="78" t="s">
        <v>824</v>
      </c>
      <c r="AL98" s="78" t="s">
        <v>901</v>
      </c>
      <c r="AM98" s="83" t="s">
        <v>946</v>
      </c>
      <c r="AN98" s="78"/>
      <c r="AO98" s="80">
        <v>41613.706608796296</v>
      </c>
      <c r="AP98" s="83" t="s">
        <v>1042</v>
      </c>
      <c r="AQ98" s="78" t="b">
        <v>1</v>
      </c>
      <c r="AR98" s="78" t="b">
        <v>0</v>
      </c>
      <c r="AS98" s="78" t="b">
        <v>0</v>
      </c>
      <c r="AT98" s="78"/>
      <c r="AU98" s="78">
        <v>9</v>
      </c>
      <c r="AV98" s="83" t="s">
        <v>1058</v>
      </c>
      <c r="AW98" s="78" t="b">
        <v>0</v>
      </c>
      <c r="AX98" s="78" t="s">
        <v>1149</v>
      </c>
      <c r="AY98" s="83" t="s">
        <v>1245</v>
      </c>
      <c r="AZ98" s="78" t="s">
        <v>65</v>
      </c>
      <c r="BA98" s="78" t="str">
        <f>REPLACE(INDEX(GroupVertices[Group],MATCH(Vertices[[#This Row],[Vertex]],GroupVertices[Vertex],0)),1,1,"")</f>
        <v>3</v>
      </c>
      <c r="BB98" s="48"/>
      <c r="BC98" s="48"/>
      <c r="BD98" s="48"/>
      <c r="BE98" s="48"/>
      <c r="BF98" s="48"/>
      <c r="BG98" s="48"/>
      <c r="BH98" s="48"/>
      <c r="BI98" s="48"/>
      <c r="BJ98" s="48"/>
      <c r="BK98" s="48"/>
      <c r="BL98" s="48"/>
      <c r="BM98" s="49"/>
      <c r="BN98" s="48"/>
      <c r="BO98" s="49"/>
      <c r="BP98" s="48"/>
      <c r="BQ98" s="49"/>
      <c r="BR98" s="48"/>
      <c r="BS98" s="49"/>
      <c r="BT98" s="48"/>
      <c r="BU98" s="2"/>
      <c r="BV98" s="3"/>
      <c r="BW98" s="3"/>
      <c r="BX98" s="3"/>
      <c r="BY98" s="3"/>
    </row>
    <row r="99" spans="1:77" ht="41.45" customHeight="1">
      <c r="A99" s="64" t="s">
        <v>320</v>
      </c>
      <c r="C99" s="65"/>
      <c r="D99" s="65" t="s">
        <v>64</v>
      </c>
      <c r="E99" s="66">
        <v>162.8743417914991</v>
      </c>
      <c r="F99" s="68">
        <v>99.99662569183846</v>
      </c>
      <c r="G99" s="102" t="s">
        <v>1142</v>
      </c>
      <c r="H99" s="65"/>
      <c r="I99" s="69" t="s">
        <v>320</v>
      </c>
      <c r="J99" s="70"/>
      <c r="K99" s="70"/>
      <c r="L99" s="69" t="s">
        <v>1358</v>
      </c>
      <c r="M99" s="73">
        <v>2.124544433303983</v>
      </c>
      <c r="N99" s="74">
        <v>5970.81298828125</v>
      </c>
      <c r="O99" s="74">
        <v>9054.9853515625</v>
      </c>
      <c r="P99" s="75"/>
      <c r="Q99" s="76"/>
      <c r="R99" s="76"/>
      <c r="S99" s="88"/>
      <c r="T99" s="48">
        <v>1</v>
      </c>
      <c r="U99" s="48">
        <v>0</v>
      </c>
      <c r="V99" s="49">
        <v>0</v>
      </c>
      <c r="W99" s="49">
        <v>0.125</v>
      </c>
      <c r="X99" s="49">
        <v>0</v>
      </c>
      <c r="Y99" s="49">
        <v>0.656537</v>
      </c>
      <c r="Z99" s="49">
        <v>0</v>
      </c>
      <c r="AA99" s="49">
        <v>0</v>
      </c>
      <c r="AB99" s="71">
        <v>99</v>
      </c>
      <c r="AC99" s="71"/>
      <c r="AD99" s="72"/>
      <c r="AE99" s="78" t="s">
        <v>721</v>
      </c>
      <c r="AF99" s="78">
        <v>855</v>
      </c>
      <c r="AG99" s="78">
        <v>641</v>
      </c>
      <c r="AH99" s="78">
        <v>5481</v>
      </c>
      <c r="AI99" s="78">
        <v>247</v>
      </c>
      <c r="AJ99" s="78"/>
      <c r="AK99" s="78" t="s">
        <v>825</v>
      </c>
      <c r="AL99" s="78" t="s">
        <v>902</v>
      </c>
      <c r="AM99" s="83" t="s">
        <v>947</v>
      </c>
      <c r="AN99" s="78"/>
      <c r="AO99" s="80">
        <v>40688.37125</v>
      </c>
      <c r="AP99" s="83" t="s">
        <v>1043</v>
      </c>
      <c r="AQ99" s="78" t="b">
        <v>0</v>
      </c>
      <c r="AR99" s="78" t="b">
        <v>0</v>
      </c>
      <c r="AS99" s="78" t="b">
        <v>1</v>
      </c>
      <c r="AT99" s="78"/>
      <c r="AU99" s="78">
        <v>52</v>
      </c>
      <c r="AV99" s="83" t="s">
        <v>1066</v>
      </c>
      <c r="AW99" s="78" t="b">
        <v>0</v>
      </c>
      <c r="AX99" s="78" t="s">
        <v>1149</v>
      </c>
      <c r="AY99" s="83" t="s">
        <v>1246</v>
      </c>
      <c r="AZ99" s="78" t="s">
        <v>65</v>
      </c>
      <c r="BA99" s="78" t="str">
        <f>REPLACE(INDEX(GroupVertices[Group],MATCH(Vertices[[#This Row],[Vertex]],GroupVertices[Vertex],0)),1,1,"")</f>
        <v>3</v>
      </c>
      <c r="BB99" s="48"/>
      <c r="BC99" s="48"/>
      <c r="BD99" s="48"/>
      <c r="BE99" s="48"/>
      <c r="BF99" s="48"/>
      <c r="BG99" s="48"/>
      <c r="BH99" s="48"/>
      <c r="BI99" s="48"/>
      <c r="BJ99" s="48"/>
      <c r="BK99" s="48"/>
      <c r="BL99" s="48"/>
      <c r="BM99" s="49"/>
      <c r="BN99" s="48"/>
      <c r="BO99" s="49"/>
      <c r="BP99" s="48"/>
      <c r="BQ99" s="49"/>
      <c r="BR99" s="48"/>
      <c r="BS99" s="49"/>
      <c r="BT99" s="48"/>
      <c r="BU99" s="2"/>
      <c r="BV99" s="3"/>
      <c r="BW99" s="3"/>
      <c r="BX99" s="3"/>
      <c r="BY99" s="3"/>
    </row>
    <row r="100" spans="1:77" ht="41.45" customHeight="1">
      <c r="A100" s="64" t="s">
        <v>240</v>
      </c>
      <c r="C100" s="65"/>
      <c r="D100" s="65" t="s">
        <v>64</v>
      </c>
      <c r="E100" s="66">
        <v>162.76794762654288</v>
      </c>
      <c r="F100" s="68">
        <v>99.99703629407965</v>
      </c>
      <c r="G100" s="102" t="s">
        <v>430</v>
      </c>
      <c r="H100" s="65"/>
      <c r="I100" s="69" t="s">
        <v>240</v>
      </c>
      <c r="J100" s="70"/>
      <c r="K100" s="70"/>
      <c r="L100" s="69" t="s">
        <v>1359</v>
      </c>
      <c r="M100" s="73">
        <v>1.9877043930579443</v>
      </c>
      <c r="N100" s="74">
        <v>9409.685546875</v>
      </c>
      <c r="O100" s="74">
        <v>7269.861328125</v>
      </c>
      <c r="P100" s="75"/>
      <c r="Q100" s="76"/>
      <c r="R100" s="76"/>
      <c r="S100" s="88"/>
      <c r="T100" s="48">
        <v>1</v>
      </c>
      <c r="U100" s="48">
        <v>2</v>
      </c>
      <c r="V100" s="49">
        <v>1</v>
      </c>
      <c r="W100" s="49">
        <v>0.333333</v>
      </c>
      <c r="X100" s="49">
        <v>0</v>
      </c>
      <c r="Y100" s="49">
        <v>1.180845</v>
      </c>
      <c r="Z100" s="49">
        <v>0.3333333333333333</v>
      </c>
      <c r="AA100" s="49">
        <v>0</v>
      </c>
      <c r="AB100" s="71">
        <v>100</v>
      </c>
      <c r="AC100" s="71"/>
      <c r="AD100" s="72"/>
      <c r="AE100" s="78" t="s">
        <v>722</v>
      </c>
      <c r="AF100" s="78">
        <v>2181</v>
      </c>
      <c r="AG100" s="78">
        <v>563</v>
      </c>
      <c r="AH100" s="78">
        <v>13757</v>
      </c>
      <c r="AI100" s="78">
        <v>9301</v>
      </c>
      <c r="AJ100" s="78"/>
      <c r="AK100" s="78" t="s">
        <v>826</v>
      </c>
      <c r="AL100" s="78" t="s">
        <v>903</v>
      </c>
      <c r="AM100" s="78"/>
      <c r="AN100" s="78"/>
      <c r="AO100" s="80">
        <v>42050.80925925926</v>
      </c>
      <c r="AP100" s="83" t="s">
        <v>1044</v>
      </c>
      <c r="AQ100" s="78" t="b">
        <v>1</v>
      </c>
      <c r="AR100" s="78" t="b">
        <v>0</v>
      </c>
      <c r="AS100" s="78" t="b">
        <v>1</v>
      </c>
      <c r="AT100" s="78"/>
      <c r="AU100" s="78">
        <v>56</v>
      </c>
      <c r="AV100" s="83" t="s">
        <v>1058</v>
      </c>
      <c r="AW100" s="78" t="b">
        <v>0</v>
      </c>
      <c r="AX100" s="78" t="s">
        <v>1149</v>
      </c>
      <c r="AY100" s="83" t="s">
        <v>1247</v>
      </c>
      <c r="AZ100" s="78" t="s">
        <v>66</v>
      </c>
      <c r="BA100" s="78" t="str">
        <f>REPLACE(INDEX(GroupVertices[Group],MATCH(Vertices[[#This Row],[Vertex]],GroupVertices[Vertex],0)),1,1,"")</f>
        <v>7</v>
      </c>
      <c r="BB100" s="48"/>
      <c r="BC100" s="48"/>
      <c r="BD100" s="48"/>
      <c r="BE100" s="48"/>
      <c r="BF100" s="48"/>
      <c r="BG100" s="48"/>
      <c r="BH100" s="119" t="s">
        <v>1572</v>
      </c>
      <c r="BI100" s="119" t="s">
        <v>1572</v>
      </c>
      <c r="BJ100" s="119" t="s">
        <v>1630</v>
      </c>
      <c r="BK100" s="119" t="s">
        <v>1630</v>
      </c>
      <c r="BL100" s="119">
        <v>2</v>
      </c>
      <c r="BM100" s="123">
        <v>3.8461538461538463</v>
      </c>
      <c r="BN100" s="119">
        <v>4</v>
      </c>
      <c r="BO100" s="123">
        <v>7.6923076923076925</v>
      </c>
      <c r="BP100" s="119">
        <v>0</v>
      </c>
      <c r="BQ100" s="123">
        <v>0</v>
      </c>
      <c r="BR100" s="119">
        <v>46</v>
      </c>
      <c r="BS100" s="123">
        <v>88.46153846153847</v>
      </c>
      <c r="BT100" s="119">
        <v>52</v>
      </c>
      <c r="BU100" s="2"/>
      <c r="BV100" s="3"/>
      <c r="BW100" s="3"/>
      <c r="BX100" s="3"/>
      <c r="BY100" s="3"/>
    </row>
    <row r="101" spans="1:77" ht="41.45" customHeight="1">
      <c r="A101" s="64" t="s">
        <v>321</v>
      </c>
      <c r="C101" s="65"/>
      <c r="D101" s="65" t="s">
        <v>64</v>
      </c>
      <c r="E101" s="66">
        <v>167.77938560153135</v>
      </c>
      <c r="F101" s="68">
        <v>99.9776958756935</v>
      </c>
      <c r="G101" s="102" t="s">
        <v>1143</v>
      </c>
      <c r="H101" s="65"/>
      <c r="I101" s="69" t="s">
        <v>321</v>
      </c>
      <c r="J101" s="70"/>
      <c r="K101" s="70"/>
      <c r="L101" s="69" t="s">
        <v>1360</v>
      </c>
      <c r="M101" s="73">
        <v>8.433221160544424</v>
      </c>
      <c r="N101" s="74">
        <v>9804.087890625</v>
      </c>
      <c r="O101" s="74">
        <v>9646.09375</v>
      </c>
      <c r="P101" s="75"/>
      <c r="Q101" s="76"/>
      <c r="R101" s="76"/>
      <c r="S101" s="88"/>
      <c r="T101" s="48">
        <v>2</v>
      </c>
      <c r="U101" s="48">
        <v>0</v>
      </c>
      <c r="V101" s="49">
        <v>0</v>
      </c>
      <c r="W101" s="49">
        <v>0.25</v>
      </c>
      <c r="X101" s="49">
        <v>0</v>
      </c>
      <c r="Y101" s="49">
        <v>0.819145</v>
      </c>
      <c r="Z101" s="49">
        <v>0.5</v>
      </c>
      <c r="AA101" s="49">
        <v>0</v>
      </c>
      <c r="AB101" s="71">
        <v>101</v>
      </c>
      <c r="AC101" s="71"/>
      <c r="AD101" s="72"/>
      <c r="AE101" s="78" t="s">
        <v>723</v>
      </c>
      <c r="AF101" s="78">
        <v>3774</v>
      </c>
      <c r="AG101" s="78">
        <v>4237</v>
      </c>
      <c r="AH101" s="78">
        <v>285641</v>
      </c>
      <c r="AI101" s="78">
        <v>234206</v>
      </c>
      <c r="AJ101" s="78"/>
      <c r="AK101" s="78" t="s">
        <v>827</v>
      </c>
      <c r="AL101" s="78" t="s">
        <v>904</v>
      </c>
      <c r="AM101" s="83" t="s">
        <v>948</v>
      </c>
      <c r="AN101" s="78"/>
      <c r="AO101" s="80">
        <v>41822.17768518518</v>
      </c>
      <c r="AP101" s="83" t="s">
        <v>1045</v>
      </c>
      <c r="AQ101" s="78" t="b">
        <v>1</v>
      </c>
      <c r="AR101" s="78" t="b">
        <v>0</v>
      </c>
      <c r="AS101" s="78" t="b">
        <v>1</v>
      </c>
      <c r="AT101" s="78"/>
      <c r="AU101" s="78">
        <v>108</v>
      </c>
      <c r="AV101" s="83" t="s">
        <v>1058</v>
      </c>
      <c r="AW101" s="78" t="b">
        <v>0</v>
      </c>
      <c r="AX101" s="78" t="s">
        <v>1149</v>
      </c>
      <c r="AY101" s="83" t="s">
        <v>1248</v>
      </c>
      <c r="AZ101" s="78" t="s">
        <v>65</v>
      </c>
      <c r="BA101" s="78" t="str">
        <f>REPLACE(INDEX(GroupVertices[Group],MATCH(Vertices[[#This Row],[Vertex]],GroupVertices[Vertex],0)),1,1,"")</f>
        <v>7</v>
      </c>
      <c r="BB101" s="48"/>
      <c r="BC101" s="48"/>
      <c r="BD101" s="48"/>
      <c r="BE101" s="48"/>
      <c r="BF101" s="48"/>
      <c r="BG101" s="48"/>
      <c r="BH101" s="48"/>
      <c r="BI101" s="48"/>
      <c r="BJ101" s="48"/>
      <c r="BK101" s="48"/>
      <c r="BL101" s="48"/>
      <c r="BM101" s="49"/>
      <c r="BN101" s="48"/>
      <c r="BO101" s="49"/>
      <c r="BP101" s="48"/>
      <c r="BQ101" s="49"/>
      <c r="BR101" s="48"/>
      <c r="BS101" s="49"/>
      <c r="BT101" s="48"/>
      <c r="BU101" s="2"/>
      <c r="BV101" s="3"/>
      <c r="BW101" s="3"/>
      <c r="BX101" s="3"/>
      <c r="BY101" s="3"/>
    </row>
    <row r="102" spans="1:77" ht="41.45" customHeight="1">
      <c r="A102" s="64" t="s">
        <v>322</v>
      </c>
      <c r="C102" s="65"/>
      <c r="D102" s="65" t="s">
        <v>64</v>
      </c>
      <c r="E102" s="66">
        <v>242.38761176319306</v>
      </c>
      <c r="F102" s="68">
        <v>99.68976368612722</v>
      </c>
      <c r="G102" s="102" t="s">
        <v>1144</v>
      </c>
      <c r="H102" s="65"/>
      <c r="I102" s="69" t="s">
        <v>322</v>
      </c>
      <c r="J102" s="70"/>
      <c r="K102" s="70"/>
      <c r="L102" s="69" t="s">
        <v>1361</v>
      </c>
      <c r="M102" s="73">
        <v>104.39142220333373</v>
      </c>
      <c r="N102" s="74">
        <v>9070.3720703125</v>
      </c>
      <c r="O102" s="74">
        <v>9099.1220703125</v>
      </c>
      <c r="P102" s="75"/>
      <c r="Q102" s="76"/>
      <c r="R102" s="76"/>
      <c r="S102" s="88"/>
      <c r="T102" s="48">
        <v>2</v>
      </c>
      <c r="U102" s="48">
        <v>0</v>
      </c>
      <c r="V102" s="49">
        <v>0</v>
      </c>
      <c r="W102" s="49">
        <v>0.25</v>
      </c>
      <c r="X102" s="49">
        <v>0</v>
      </c>
      <c r="Y102" s="49">
        <v>0.819145</v>
      </c>
      <c r="Z102" s="49">
        <v>0.5</v>
      </c>
      <c r="AA102" s="49">
        <v>0</v>
      </c>
      <c r="AB102" s="71">
        <v>102</v>
      </c>
      <c r="AC102" s="71"/>
      <c r="AD102" s="72"/>
      <c r="AE102" s="78" t="s">
        <v>724</v>
      </c>
      <c r="AF102" s="78">
        <v>2478</v>
      </c>
      <c r="AG102" s="78">
        <v>58934</v>
      </c>
      <c r="AH102" s="78">
        <v>11803</v>
      </c>
      <c r="AI102" s="78">
        <v>9727</v>
      </c>
      <c r="AJ102" s="78"/>
      <c r="AK102" s="78" t="s">
        <v>828</v>
      </c>
      <c r="AL102" s="78" t="s">
        <v>905</v>
      </c>
      <c r="AM102" s="83" t="s">
        <v>949</v>
      </c>
      <c r="AN102" s="78"/>
      <c r="AO102" s="80">
        <v>39901.96733796296</v>
      </c>
      <c r="AP102" s="83" t="s">
        <v>1046</v>
      </c>
      <c r="AQ102" s="78" t="b">
        <v>0</v>
      </c>
      <c r="AR102" s="78" t="b">
        <v>0</v>
      </c>
      <c r="AS102" s="78" t="b">
        <v>1</v>
      </c>
      <c r="AT102" s="78"/>
      <c r="AU102" s="78">
        <v>1344</v>
      </c>
      <c r="AV102" s="83" t="s">
        <v>1058</v>
      </c>
      <c r="AW102" s="78" t="b">
        <v>1</v>
      </c>
      <c r="AX102" s="78" t="s">
        <v>1149</v>
      </c>
      <c r="AY102" s="83" t="s">
        <v>1249</v>
      </c>
      <c r="AZ102" s="78" t="s">
        <v>65</v>
      </c>
      <c r="BA102" s="78" t="str">
        <f>REPLACE(INDEX(GroupVertices[Group],MATCH(Vertices[[#This Row],[Vertex]],GroupVertices[Vertex],0)),1,1,"")</f>
        <v>7</v>
      </c>
      <c r="BB102" s="48"/>
      <c r="BC102" s="48"/>
      <c r="BD102" s="48"/>
      <c r="BE102" s="48"/>
      <c r="BF102" s="48"/>
      <c r="BG102" s="48"/>
      <c r="BH102" s="48"/>
      <c r="BI102" s="48"/>
      <c r="BJ102" s="48"/>
      <c r="BK102" s="48"/>
      <c r="BL102" s="48"/>
      <c r="BM102" s="49"/>
      <c r="BN102" s="48"/>
      <c r="BO102" s="49"/>
      <c r="BP102" s="48"/>
      <c r="BQ102" s="49"/>
      <c r="BR102" s="48"/>
      <c r="BS102" s="49"/>
      <c r="BT102" s="48"/>
      <c r="BU102" s="2"/>
      <c r="BV102" s="3"/>
      <c r="BW102" s="3"/>
      <c r="BX102" s="3"/>
      <c r="BY102" s="3"/>
    </row>
    <row r="103" spans="1:77" ht="41.45" customHeight="1">
      <c r="A103" s="64" t="s">
        <v>241</v>
      </c>
      <c r="C103" s="65"/>
      <c r="D103" s="65" t="s">
        <v>64</v>
      </c>
      <c r="E103" s="66">
        <v>164.87400648157342</v>
      </c>
      <c r="F103" s="68">
        <v>99.98890847535667</v>
      </c>
      <c r="G103" s="102" t="s">
        <v>431</v>
      </c>
      <c r="H103" s="65"/>
      <c r="I103" s="69" t="s">
        <v>241</v>
      </c>
      <c r="J103" s="70"/>
      <c r="K103" s="70"/>
      <c r="L103" s="69" t="s">
        <v>1362</v>
      </c>
      <c r="M103" s="73">
        <v>4.696435446133373</v>
      </c>
      <c r="N103" s="74">
        <v>8758.05859375</v>
      </c>
      <c r="O103" s="74">
        <v>9180.1484375</v>
      </c>
      <c r="P103" s="75"/>
      <c r="Q103" s="76"/>
      <c r="R103" s="76"/>
      <c r="S103" s="88"/>
      <c r="T103" s="48">
        <v>0</v>
      </c>
      <c r="U103" s="48">
        <v>3</v>
      </c>
      <c r="V103" s="49">
        <v>1</v>
      </c>
      <c r="W103" s="49">
        <v>0.333333</v>
      </c>
      <c r="X103" s="49">
        <v>0</v>
      </c>
      <c r="Y103" s="49">
        <v>1.180845</v>
      </c>
      <c r="Z103" s="49">
        <v>0.3333333333333333</v>
      </c>
      <c r="AA103" s="49">
        <v>0</v>
      </c>
      <c r="AB103" s="71">
        <v>103</v>
      </c>
      <c r="AC103" s="71"/>
      <c r="AD103" s="72"/>
      <c r="AE103" s="78" t="s">
        <v>725</v>
      </c>
      <c r="AF103" s="78">
        <v>1803</v>
      </c>
      <c r="AG103" s="78">
        <v>2107</v>
      </c>
      <c r="AH103" s="78">
        <v>137087</v>
      </c>
      <c r="AI103" s="78">
        <v>55593</v>
      </c>
      <c r="AJ103" s="78"/>
      <c r="AK103" s="78" t="s">
        <v>829</v>
      </c>
      <c r="AL103" s="78" t="s">
        <v>906</v>
      </c>
      <c r="AM103" s="83" t="s">
        <v>950</v>
      </c>
      <c r="AN103" s="78"/>
      <c r="AO103" s="80">
        <v>39896.15959490741</v>
      </c>
      <c r="AP103" s="83" t="s">
        <v>1047</v>
      </c>
      <c r="AQ103" s="78" t="b">
        <v>0</v>
      </c>
      <c r="AR103" s="78" t="b">
        <v>0</v>
      </c>
      <c r="AS103" s="78" t="b">
        <v>1</v>
      </c>
      <c r="AT103" s="78"/>
      <c r="AU103" s="78">
        <v>39</v>
      </c>
      <c r="AV103" s="83" t="s">
        <v>1058</v>
      </c>
      <c r="AW103" s="78" t="b">
        <v>0</v>
      </c>
      <c r="AX103" s="78" t="s">
        <v>1149</v>
      </c>
      <c r="AY103" s="83" t="s">
        <v>1250</v>
      </c>
      <c r="AZ103" s="78" t="s">
        <v>66</v>
      </c>
      <c r="BA103" s="78" t="str">
        <f>REPLACE(INDEX(GroupVertices[Group],MATCH(Vertices[[#This Row],[Vertex]],GroupVertices[Vertex],0)),1,1,"")</f>
        <v>7</v>
      </c>
      <c r="BB103" s="48"/>
      <c r="BC103" s="48"/>
      <c r="BD103" s="48"/>
      <c r="BE103" s="48"/>
      <c r="BF103" s="48"/>
      <c r="BG103" s="48"/>
      <c r="BH103" s="119" t="s">
        <v>1572</v>
      </c>
      <c r="BI103" s="119" t="s">
        <v>1572</v>
      </c>
      <c r="BJ103" s="119" t="s">
        <v>1630</v>
      </c>
      <c r="BK103" s="119" t="s">
        <v>1630</v>
      </c>
      <c r="BL103" s="119">
        <v>2</v>
      </c>
      <c r="BM103" s="123">
        <v>3.8461538461538463</v>
      </c>
      <c r="BN103" s="119">
        <v>4</v>
      </c>
      <c r="BO103" s="123">
        <v>7.6923076923076925</v>
      </c>
      <c r="BP103" s="119">
        <v>0</v>
      </c>
      <c r="BQ103" s="123">
        <v>0</v>
      </c>
      <c r="BR103" s="119">
        <v>46</v>
      </c>
      <c r="BS103" s="123">
        <v>88.46153846153847</v>
      </c>
      <c r="BT103" s="119">
        <v>52</v>
      </c>
      <c r="BU103" s="2"/>
      <c r="BV103" s="3"/>
      <c r="BW103" s="3"/>
      <c r="BX103" s="3"/>
      <c r="BY103" s="3"/>
    </row>
    <row r="104" spans="1:77" ht="41.45" customHeight="1">
      <c r="A104" s="64" t="s">
        <v>242</v>
      </c>
      <c r="C104" s="65"/>
      <c r="D104" s="65" t="s">
        <v>64</v>
      </c>
      <c r="E104" s="66">
        <v>162.0613812490132</v>
      </c>
      <c r="F104" s="68">
        <v>99.99976311409162</v>
      </c>
      <c r="G104" s="102" t="s">
        <v>417</v>
      </c>
      <c r="H104" s="65"/>
      <c r="I104" s="69" t="s">
        <v>242</v>
      </c>
      <c r="J104" s="70"/>
      <c r="K104" s="70"/>
      <c r="L104" s="69" t="s">
        <v>1363</v>
      </c>
      <c r="M104" s="73">
        <v>1.0789461770650222</v>
      </c>
      <c r="N104" s="74">
        <v>6227.44775390625</v>
      </c>
      <c r="O104" s="74">
        <v>6314.07421875</v>
      </c>
      <c r="P104" s="75"/>
      <c r="Q104" s="76"/>
      <c r="R104" s="76"/>
      <c r="S104" s="88"/>
      <c r="T104" s="48">
        <v>0</v>
      </c>
      <c r="U104" s="48">
        <v>3</v>
      </c>
      <c r="V104" s="49">
        <v>6</v>
      </c>
      <c r="W104" s="49">
        <v>0.333333</v>
      </c>
      <c r="X104" s="49">
        <v>0</v>
      </c>
      <c r="Y104" s="49">
        <v>1.918908</v>
      </c>
      <c r="Z104" s="49">
        <v>0</v>
      </c>
      <c r="AA104" s="49">
        <v>0</v>
      </c>
      <c r="AB104" s="71">
        <v>104</v>
      </c>
      <c r="AC104" s="71"/>
      <c r="AD104" s="72"/>
      <c r="AE104" s="78" t="s">
        <v>726</v>
      </c>
      <c r="AF104" s="78">
        <v>313</v>
      </c>
      <c r="AG104" s="78">
        <v>45</v>
      </c>
      <c r="AH104" s="78">
        <v>3168</v>
      </c>
      <c r="AI104" s="78">
        <v>2779</v>
      </c>
      <c r="AJ104" s="78"/>
      <c r="AK104" s="78"/>
      <c r="AL104" s="78"/>
      <c r="AM104" s="78"/>
      <c r="AN104" s="78"/>
      <c r="AO104" s="80">
        <v>43581.819814814815</v>
      </c>
      <c r="AP104" s="78"/>
      <c r="AQ104" s="78" t="b">
        <v>1</v>
      </c>
      <c r="AR104" s="78" t="b">
        <v>1</v>
      </c>
      <c r="AS104" s="78" t="b">
        <v>0</v>
      </c>
      <c r="AT104" s="78"/>
      <c r="AU104" s="78">
        <v>0</v>
      </c>
      <c r="AV104" s="78"/>
      <c r="AW104" s="78" t="b">
        <v>0</v>
      </c>
      <c r="AX104" s="78" t="s">
        <v>1149</v>
      </c>
      <c r="AY104" s="83" t="s">
        <v>1251</v>
      </c>
      <c r="AZ104" s="78" t="s">
        <v>66</v>
      </c>
      <c r="BA104" s="78" t="str">
        <f>REPLACE(INDEX(GroupVertices[Group],MATCH(Vertices[[#This Row],[Vertex]],GroupVertices[Vertex],0)),1,1,"")</f>
        <v>6</v>
      </c>
      <c r="BB104" s="48"/>
      <c r="BC104" s="48"/>
      <c r="BD104" s="48"/>
      <c r="BE104" s="48"/>
      <c r="BF104" s="48" t="s">
        <v>392</v>
      </c>
      <c r="BG104" s="48" t="s">
        <v>392</v>
      </c>
      <c r="BH104" s="119" t="s">
        <v>1732</v>
      </c>
      <c r="BI104" s="119" t="s">
        <v>1732</v>
      </c>
      <c r="BJ104" s="119" t="s">
        <v>1760</v>
      </c>
      <c r="BK104" s="119" t="s">
        <v>1760</v>
      </c>
      <c r="BL104" s="119">
        <v>0</v>
      </c>
      <c r="BM104" s="123">
        <v>0</v>
      </c>
      <c r="BN104" s="119">
        <v>0</v>
      </c>
      <c r="BO104" s="123">
        <v>0</v>
      </c>
      <c r="BP104" s="119">
        <v>0</v>
      </c>
      <c r="BQ104" s="123">
        <v>0</v>
      </c>
      <c r="BR104" s="119">
        <v>22</v>
      </c>
      <c r="BS104" s="123">
        <v>100</v>
      </c>
      <c r="BT104" s="119">
        <v>22</v>
      </c>
      <c r="BU104" s="2"/>
      <c r="BV104" s="3"/>
      <c r="BW104" s="3"/>
      <c r="BX104" s="3"/>
      <c r="BY104" s="3"/>
    </row>
    <row r="105" spans="1:77" ht="41.45" customHeight="1">
      <c r="A105" s="64" t="s">
        <v>323</v>
      </c>
      <c r="C105" s="65"/>
      <c r="D105" s="65" t="s">
        <v>64</v>
      </c>
      <c r="E105" s="66">
        <v>1000</v>
      </c>
      <c r="F105" s="68">
        <v>93.68872770508793</v>
      </c>
      <c r="G105" s="102" t="s">
        <v>1145</v>
      </c>
      <c r="H105" s="65"/>
      <c r="I105" s="69" t="s">
        <v>323</v>
      </c>
      <c r="J105" s="70"/>
      <c r="K105" s="70"/>
      <c r="L105" s="69" t="s">
        <v>1364</v>
      </c>
      <c r="M105" s="73">
        <v>2104.3366801510315</v>
      </c>
      <c r="N105" s="74">
        <v>6740.7158203125</v>
      </c>
      <c r="O105" s="74">
        <v>5108.31298828125</v>
      </c>
      <c r="P105" s="75"/>
      <c r="Q105" s="76"/>
      <c r="R105" s="76"/>
      <c r="S105" s="88"/>
      <c r="T105" s="48">
        <v>1</v>
      </c>
      <c r="U105" s="48">
        <v>0</v>
      </c>
      <c r="V105" s="49">
        <v>0</v>
      </c>
      <c r="W105" s="49">
        <v>0.2</v>
      </c>
      <c r="X105" s="49">
        <v>0</v>
      </c>
      <c r="Y105" s="49">
        <v>0.69369</v>
      </c>
      <c r="Z105" s="49">
        <v>0</v>
      </c>
      <c r="AA105" s="49">
        <v>0</v>
      </c>
      <c r="AB105" s="71">
        <v>105</v>
      </c>
      <c r="AC105" s="71"/>
      <c r="AD105" s="72"/>
      <c r="AE105" s="78" t="s">
        <v>727</v>
      </c>
      <c r="AF105" s="78">
        <v>113</v>
      </c>
      <c r="AG105" s="78">
        <v>1198920</v>
      </c>
      <c r="AH105" s="78">
        <v>117269</v>
      </c>
      <c r="AI105" s="78">
        <v>980</v>
      </c>
      <c r="AJ105" s="78"/>
      <c r="AK105" s="78" t="s">
        <v>830</v>
      </c>
      <c r="AL105" s="78"/>
      <c r="AM105" s="83" t="s">
        <v>951</v>
      </c>
      <c r="AN105" s="78"/>
      <c r="AO105" s="80">
        <v>40916.07699074074</v>
      </c>
      <c r="AP105" s="83" t="s">
        <v>1048</v>
      </c>
      <c r="AQ105" s="78" t="b">
        <v>0</v>
      </c>
      <c r="AR105" s="78" t="b">
        <v>0</v>
      </c>
      <c r="AS105" s="78" t="b">
        <v>0</v>
      </c>
      <c r="AT105" s="78"/>
      <c r="AU105" s="78">
        <v>9176</v>
      </c>
      <c r="AV105" s="83" t="s">
        <v>1058</v>
      </c>
      <c r="AW105" s="78" t="b">
        <v>1</v>
      </c>
      <c r="AX105" s="78" t="s">
        <v>1149</v>
      </c>
      <c r="AY105" s="83" t="s">
        <v>1252</v>
      </c>
      <c r="AZ105" s="78" t="s">
        <v>65</v>
      </c>
      <c r="BA105" s="78" t="str">
        <f>REPLACE(INDEX(GroupVertices[Group],MATCH(Vertices[[#This Row],[Vertex]],GroupVertices[Vertex],0)),1,1,"")</f>
        <v>6</v>
      </c>
      <c r="BB105" s="48"/>
      <c r="BC105" s="48"/>
      <c r="BD105" s="48"/>
      <c r="BE105" s="48"/>
      <c r="BF105" s="48"/>
      <c r="BG105" s="48"/>
      <c r="BH105" s="48"/>
      <c r="BI105" s="48"/>
      <c r="BJ105" s="48"/>
      <c r="BK105" s="48"/>
      <c r="BL105" s="48"/>
      <c r="BM105" s="49"/>
      <c r="BN105" s="48"/>
      <c r="BO105" s="49"/>
      <c r="BP105" s="48"/>
      <c r="BQ105" s="49"/>
      <c r="BR105" s="48"/>
      <c r="BS105" s="49"/>
      <c r="BT105" s="48"/>
      <c r="BU105" s="2"/>
      <c r="BV105" s="3"/>
      <c r="BW105" s="3"/>
      <c r="BX105" s="3"/>
      <c r="BY105" s="3"/>
    </row>
    <row r="106" spans="1:77" ht="41.45" customHeight="1">
      <c r="A106" s="64" t="s">
        <v>324</v>
      </c>
      <c r="C106" s="65"/>
      <c r="D106" s="65" t="s">
        <v>64</v>
      </c>
      <c r="E106" s="66">
        <v>193.23759963669332</v>
      </c>
      <c r="F106" s="68">
        <v>99.87944612916142</v>
      </c>
      <c r="G106" s="102" t="s">
        <v>1146</v>
      </c>
      <c r="H106" s="65"/>
      <c r="I106" s="69" t="s">
        <v>324</v>
      </c>
      <c r="J106" s="70"/>
      <c r="K106" s="70"/>
      <c r="L106" s="69" t="s">
        <v>1365</v>
      </c>
      <c r="M106" s="73">
        <v>41.17658668813496</v>
      </c>
      <c r="N106" s="74">
        <v>6227.44775390625</v>
      </c>
      <c r="O106" s="74">
        <v>5108.31298828125</v>
      </c>
      <c r="P106" s="75"/>
      <c r="Q106" s="76"/>
      <c r="R106" s="76"/>
      <c r="S106" s="88"/>
      <c r="T106" s="48">
        <v>1</v>
      </c>
      <c r="U106" s="48">
        <v>0</v>
      </c>
      <c r="V106" s="49">
        <v>0</v>
      </c>
      <c r="W106" s="49">
        <v>0.2</v>
      </c>
      <c r="X106" s="49">
        <v>0</v>
      </c>
      <c r="Y106" s="49">
        <v>0.69369</v>
      </c>
      <c r="Z106" s="49">
        <v>0</v>
      </c>
      <c r="AA106" s="49">
        <v>0</v>
      </c>
      <c r="AB106" s="71">
        <v>106</v>
      </c>
      <c r="AC106" s="71"/>
      <c r="AD106" s="72"/>
      <c r="AE106" s="78" t="s">
        <v>728</v>
      </c>
      <c r="AF106" s="78">
        <v>21557</v>
      </c>
      <c r="AG106" s="78">
        <v>22901</v>
      </c>
      <c r="AH106" s="78">
        <v>44438</v>
      </c>
      <c r="AI106" s="78">
        <v>17235</v>
      </c>
      <c r="AJ106" s="78"/>
      <c r="AK106" s="78" t="s">
        <v>831</v>
      </c>
      <c r="AL106" s="78" t="s">
        <v>870</v>
      </c>
      <c r="AM106" s="83" t="s">
        <v>952</v>
      </c>
      <c r="AN106" s="78"/>
      <c r="AO106" s="80">
        <v>42812.21701388889</v>
      </c>
      <c r="AP106" s="83" t="s">
        <v>1049</v>
      </c>
      <c r="AQ106" s="78" t="b">
        <v>0</v>
      </c>
      <c r="AR106" s="78" t="b">
        <v>0</v>
      </c>
      <c r="AS106" s="78" t="b">
        <v>1</v>
      </c>
      <c r="AT106" s="78"/>
      <c r="AU106" s="78">
        <v>7</v>
      </c>
      <c r="AV106" s="83" t="s">
        <v>1058</v>
      </c>
      <c r="AW106" s="78" t="b">
        <v>0</v>
      </c>
      <c r="AX106" s="78" t="s">
        <v>1149</v>
      </c>
      <c r="AY106" s="83" t="s">
        <v>1253</v>
      </c>
      <c r="AZ106" s="78" t="s">
        <v>65</v>
      </c>
      <c r="BA106" s="78" t="str">
        <f>REPLACE(INDEX(GroupVertices[Group],MATCH(Vertices[[#This Row],[Vertex]],GroupVertices[Vertex],0)),1,1,"")</f>
        <v>6</v>
      </c>
      <c r="BB106" s="48"/>
      <c r="BC106" s="48"/>
      <c r="BD106" s="48"/>
      <c r="BE106" s="48"/>
      <c r="BF106" s="48"/>
      <c r="BG106" s="48"/>
      <c r="BH106" s="48"/>
      <c r="BI106" s="48"/>
      <c r="BJ106" s="48"/>
      <c r="BK106" s="48"/>
      <c r="BL106" s="48"/>
      <c r="BM106" s="49"/>
      <c r="BN106" s="48"/>
      <c r="BO106" s="49"/>
      <c r="BP106" s="48"/>
      <c r="BQ106" s="49"/>
      <c r="BR106" s="48"/>
      <c r="BS106" s="49"/>
      <c r="BT106" s="48"/>
      <c r="BU106" s="2"/>
      <c r="BV106" s="3"/>
      <c r="BW106" s="3"/>
      <c r="BX106" s="3"/>
      <c r="BY106" s="3"/>
    </row>
    <row r="107" spans="1:77" ht="41.45" customHeight="1">
      <c r="A107" s="64" t="s">
        <v>325</v>
      </c>
      <c r="C107" s="65"/>
      <c r="D107" s="65" t="s">
        <v>64</v>
      </c>
      <c r="E107" s="66">
        <v>183.17789493730845</v>
      </c>
      <c r="F107" s="68">
        <v>99.91826909747873</v>
      </c>
      <c r="G107" s="102" t="s">
        <v>1147</v>
      </c>
      <c r="H107" s="65"/>
      <c r="I107" s="69" t="s">
        <v>325</v>
      </c>
      <c r="J107" s="70"/>
      <c r="K107" s="70"/>
      <c r="L107" s="69" t="s">
        <v>1366</v>
      </c>
      <c r="M107" s="73">
        <v>28.23818544692299</v>
      </c>
      <c r="N107" s="74">
        <v>6740.7158203125</v>
      </c>
      <c r="O107" s="74">
        <v>6314.07421875</v>
      </c>
      <c r="P107" s="75"/>
      <c r="Q107" s="76"/>
      <c r="R107" s="76"/>
      <c r="S107" s="88"/>
      <c r="T107" s="48">
        <v>1</v>
      </c>
      <c r="U107" s="48">
        <v>0</v>
      </c>
      <c r="V107" s="49">
        <v>0</v>
      </c>
      <c r="W107" s="49">
        <v>0.2</v>
      </c>
      <c r="X107" s="49">
        <v>0</v>
      </c>
      <c r="Y107" s="49">
        <v>0.69369</v>
      </c>
      <c r="Z107" s="49">
        <v>0</v>
      </c>
      <c r="AA107" s="49">
        <v>0</v>
      </c>
      <c r="AB107" s="71">
        <v>107</v>
      </c>
      <c r="AC107" s="71"/>
      <c r="AD107" s="72"/>
      <c r="AE107" s="78" t="s">
        <v>729</v>
      </c>
      <c r="AF107" s="78">
        <v>15472</v>
      </c>
      <c r="AG107" s="78">
        <v>15526</v>
      </c>
      <c r="AH107" s="78">
        <v>12643</v>
      </c>
      <c r="AI107" s="78">
        <v>30343</v>
      </c>
      <c r="AJ107" s="78"/>
      <c r="AK107" s="78" t="s">
        <v>832</v>
      </c>
      <c r="AL107" s="78" t="s">
        <v>907</v>
      </c>
      <c r="AM107" s="78"/>
      <c r="AN107" s="78"/>
      <c r="AO107" s="80">
        <v>39899.709328703706</v>
      </c>
      <c r="AP107" s="83" t="s">
        <v>1050</v>
      </c>
      <c r="AQ107" s="78" t="b">
        <v>0</v>
      </c>
      <c r="AR107" s="78" t="b">
        <v>0</v>
      </c>
      <c r="AS107" s="78" t="b">
        <v>1</v>
      </c>
      <c r="AT107" s="78"/>
      <c r="AU107" s="78">
        <v>7</v>
      </c>
      <c r="AV107" s="83" t="s">
        <v>1057</v>
      </c>
      <c r="AW107" s="78" t="b">
        <v>0</v>
      </c>
      <c r="AX107" s="78" t="s">
        <v>1149</v>
      </c>
      <c r="AY107" s="83" t="s">
        <v>1254</v>
      </c>
      <c r="AZ107" s="78" t="s">
        <v>65</v>
      </c>
      <c r="BA107" s="78" t="str">
        <f>REPLACE(INDEX(GroupVertices[Group],MATCH(Vertices[[#This Row],[Vertex]],GroupVertices[Vertex],0)),1,1,"")</f>
        <v>6</v>
      </c>
      <c r="BB107" s="48"/>
      <c r="BC107" s="48"/>
      <c r="BD107" s="48"/>
      <c r="BE107" s="48"/>
      <c r="BF107" s="48"/>
      <c r="BG107" s="48"/>
      <c r="BH107" s="48"/>
      <c r="BI107" s="48"/>
      <c r="BJ107" s="48"/>
      <c r="BK107" s="48"/>
      <c r="BL107" s="48"/>
      <c r="BM107" s="49"/>
      <c r="BN107" s="48"/>
      <c r="BO107" s="49"/>
      <c r="BP107" s="48"/>
      <c r="BQ107" s="49"/>
      <c r="BR107" s="48"/>
      <c r="BS107" s="49"/>
      <c r="BT107" s="48"/>
      <c r="BU107" s="2"/>
      <c r="BV107" s="3"/>
      <c r="BW107" s="3"/>
      <c r="BX107" s="3"/>
      <c r="BY107" s="3"/>
    </row>
    <row r="108" spans="1:77" ht="41.45" customHeight="1">
      <c r="A108" s="64" t="s">
        <v>243</v>
      </c>
      <c r="C108" s="65"/>
      <c r="D108" s="65" t="s">
        <v>64</v>
      </c>
      <c r="E108" s="66">
        <v>162</v>
      </c>
      <c r="F108" s="68">
        <v>100</v>
      </c>
      <c r="G108" s="102" t="s">
        <v>432</v>
      </c>
      <c r="H108" s="65"/>
      <c r="I108" s="69" t="s">
        <v>243</v>
      </c>
      <c r="J108" s="70"/>
      <c r="K108" s="70"/>
      <c r="L108" s="69" t="s">
        <v>1367</v>
      </c>
      <c r="M108" s="73">
        <v>1</v>
      </c>
      <c r="N108" s="74">
        <v>4481.8994140625</v>
      </c>
      <c r="O108" s="74">
        <v>9087.326171875</v>
      </c>
      <c r="P108" s="75"/>
      <c r="Q108" s="76"/>
      <c r="R108" s="76"/>
      <c r="S108" s="88"/>
      <c r="T108" s="48">
        <v>1</v>
      </c>
      <c r="U108" s="48">
        <v>1</v>
      </c>
      <c r="V108" s="49">
        <v>0</v>
      </c>
      <c r="W108" s="49">
        <v>0</v>
      </c>
      <c r="X108" s="49">
        <v>0</v>
      </c>
      <c r="Y108" s="49">
        <v>0.999995</v>
      </c>
      <c r="Z108" s="49">
        <v>0</v>
      </c>
      <c r="AA108" s="49" t="s">
        <v>1448</v>
      </c>
      <c r="AB108" s="71">
        <v>108</v>
      </c>
      <c r="AC108" s="71"/>
      <c r="AD108" s="72"/>
      <c r="AE108" s="78" t="s">
        <v>730</v>
      </c>
      <c r="AF108" s="78">
        <v>0</v>
      </c>
      <c r="AG108" s="78">
        <v>0</v>
      </c>
      <c r="AH108" s="78">
        <v>51</v>
      </c>
      <c r="AI108" s="78">
        <v>3</v>
      </c>
      <c r="AJ108" s="78"/>
      <c r="AK108" s="78" t="s">
        <v>833</v>
      </c>
      <c r="AL108" s="78"/>
      <c r="AM108" s="78"/>
      <c r="AN108" s="78"/>
      <c r="AO108" s="80">
        <v>43781.06267361111</v>
      </c>
      <c r="AP108" s="78"/>
      <c r="AQ108" s="78" t="b">
        <v>1</v>
      </c>
      <c r="AR108" s="78" t="b">
        <v>0</v>
      </c>
      <c r="AS108" s="78" t="b">
        <v>0</v>
      </c>
      <c r="AT108" s="78"/>
      <c r="AU108" s="78">
        <v>0</v>
      </c>
      <c r="AV108" s="78"/>
      <c r="AW108" s="78" t="b">
        <v>0</v>
      </c>
      <c r="AX108" s="78" t="s">
        <v>1149</v>
      </c>
      <c r="AY108" s="83" t="s">
        <v>1255</v>
      </c>
      <c r="AZ108" s="78" t="s">
        <v>66</v>
      </c>
      <c r="BA108" s="78" t="str">
        <f>REPLACE(INDEX(GroupVertices[Group],MATCH(Vertices[[#This Row],[Vertex]],GroupVertices[Vertex],0)),1,1,"")</f>
        <v>2</v>
      </c>
      <c r="BB108" s="48"/>
      <c r="BC108" s="48"/>
      <c r="BD108" s="48"/>
      <c r="BE108" s="48"/>
      <c r="BF108" s="48"/>
      <c r="BG108" s="48"/>
      <c r="BH108" s="119" t="s">
        <v>1733</v>
      </c>
      <c r="BI108" s="119" t="s">
        <v>1733</v>
      </c>
      <c r="BJ108" s="119" t="s">
        <v>1761</v>
      </c>
      <c r="BK108" s="119" t="s">
        <v>1761</v>
      </c>
      <c r="BL108" s="119">
        <v>0</v>
      </c>
      <c r="BM108" s="123">
        <v>0</v>
      </c>
      <c r="BN108" s="119">
        <v>0</v>
      </c>
      <c r="BO108" s="123">
        <v>0</v>
      </c>
      <c r="BP108" s="119">
        <v>0</v>
      </c>
      <c r="BQ108" s="123">
        <v>0</v>
      </c>
      <c r="BR108" s="119">
        <v>32</v>
      </c>
      <c r="BS108" s="123">
        <v>100</v>
      </c>
      <c r="BT108" s="119">
        <v>32</v>
      </c>
      <c r="BU108" s="2"/>
      <c r="BV108" s="3"/>
      <c r="BW108" s="3"/>
      <c r="BX108" s="3"/>
      <c r="BY108" s="3"/>
    </row>
    <row r="109" spans="1:77" ht="41.45" customHeight="1">
      <c r="A109" s="64" t="s">
        <v>244</v>
      </c>
      <c r="C109" s="65"/>
      <c r="D109" s="65" t="s">
        <v>64</v>
      </c>
      <c r="E109" s="66">
        <v>162.04228486043132</v>
      </c>
      <c r="F109" s="68">
        <v>99.99983681192978</v>
      </c>
      <c r="G109" s="102" t="s">
        <v>433</v>
      </c>
      <c r="H109" s="65"/>
      <c r="I109" s="69" t="s">
        <v>244</v>
      </c>
      <c r="J109" s="70"/>
      <c r="K109" s="70"/>
      <c r="L109" s="69" t="s">
        <v>1368</v>
      </c>
      <c r="M109" s="73">
        <v>1.0543851442003487</v>
      </c>
      <c r="N109" s="74">
        <v>5517.1005859375</v>
      </c>
      <c r="O109" s="74">
        <v>9087.326171875</v>
      </c>
      <c r="P109" s="75"/>
      <c r="Q109" s="76"/>
      <c r="R109" s="76"/>
      <c r="S109" s="88"/>
      <c r="T109" s="48">
        <v>1</v>
      </c>
      <c r="U109" s="48">
        <v>1</v>
      </c>
      <c r="V109" s="49">
        <v>0</v>
      </c>
      <c r="W109" s="49">
        <v>0</v>
      </c>
      <c r="X109" s="49">
        <v>0</v>
      </c>
      <c r="Y109" s="49">
        <v>0.999995</v>
      </c>
      <c r="Z109" s="49">
        <v>0</v>
      </c>
      <c r="AA109" s="49" t="s">
        <v>1448</v>
      </c>
      <c r="AB109" s="71">
        <v>109</v>
      </c>
      <c r="AC109" s="71"/>
      <c r="AD109" s="72"/>
      <c r="AE109" s="78" t="s">
        <v>731</v>
      </c>
      <c r="AF109" s="78">
        <v>46</v>
      </c>
      <c r="AG109" s="78">
        <v>31</v>
      </c>
      <c r="AH109" s="78">
        <v>4182</v>
      </c>
      <c r="AI109" s="78">
        <v>3</v>
      </c>
      <c r="AJ109" s="78"/>
      <c r="AK109" s="78" t="s">
        <v>834</v>
      </c>
      <c r="AL109" s="78"/>
      <c r="AM109" s="78"/>
      <c r="AN109" s="78"/>
      <c r="AO109" s="80">
        <v>41933.92350694445</v>
      </c>
      <c r="AP109" s="83" t="s">
        <v>1051</v>
      </c>
      <c r="AQ109" s="78" t="b">
        <v>1</v>
      </c>
      <c r="AR109" s="78" t="b">
        <v>0</v>
      </c>
      <c r="AS109" s="78" t="b">
        <v>0</v>
      </c>
      <c r="AT109" s="78"/>
      <c r="AU109" s="78">
        <v>2</v>
      </c>
      <c r="AV109" s="83" t="s">
        <v>1058</v>
      </c>
      <c r="AW109" s="78" t="b">
        <v>0</v>
      </c>
      <c r="AX109" s="78" t="s">
        <v>1149</v>
      </c>
      <c r="AY109" s="83" t="s">
        <v>1256</v>
      </c>
      <c r="AZ109" s="78" t="s">
        <v>66</v>
      </c>
      <c r="BA109" s="78" t="str">
        <f>REPLACE(INDEX(GroupVertices[Group],MATCH(Vertices[[#This Row],[Vertex]],GroupVertices[Vertex],0)),1,1,"")</f>
        <v>2</v>
      </c>
      <c r="BB109" s="48" t="s">
        <v>369</v>
      </c>
      <c r="BC109" s="48" t="s">
        <v>369</v>
      </c>
      <c r="BD109" s="48" t="s">
        <v>374</v>
      </c>
      <c r="BE109" s="48" t="s">
        <v>374</v>
      </c>
      <c r="BF109" s="48" t="s">
        <v>1706</v>
      </c>
      <c r="BG109" s="48" t="s">
        <v>1706</v>
      </c>
      <c r="BH109" s="119" t="s">
        <v>1734</v>
      </c>
      <c r="BI109" s="119" t="s">
        <v>1734</v>
      </c>
      <c r="BJ109" s="119" t="s">
        <v>1762</v>
      </c>
      <c r="BK109" s="119" t="s">
        <v>1762</v>
      </c>
      <c r="BL109" s="119">
        <v>1</v>
      </c>
      <c r="BM109" s="123">
        <v>3.7037037037037037</v>
      </c>
      <c r="BN109" s="119">
        <v>0</v>
      </c>
      <c r="BO109" s="123">
        <v>0</v>
      </c>
      <c r="BP109" s="119">
        <v>0</v>
      </c>
      <c r="BQ109" s="123">
        <v>0</v>
      </c>
      <c r="BR109" s="119">
        <v>26</v>
      </c>
      <c r="BS109" s="123">
        <v>96.29629629629629</v>
      </c>
      <c r="BT109" s="119">
        <v>27</v>
      </c>
      <c r="BU109" s="2"/>
      <c r="BV109" s="3"/>
      <c r="BW109" s="3"/>
      <c r="BX109" s="3"/>
      <c r="BY109" s="3"/>
    </row>
    <row r="110" spans="1:77" ht="41.45" customHeight="1">
      <c r="A110" s="64" t="s">
        <v>245</v>
      </c>
      <c r="C110" s="65"/>
      <c r="D110" s="65" t="s">
        <v>64</v>
      </c>
      <c r="E110" s="66">
        <v>162.5810758239916</v>
      </c>
      <c r="F110" s="68">
        <v>99.99775748006736</v>
      </c>
      <c r="G110" s="102" t="s">
        <v>434</v>
      </c>
      <c r="H110" s="65"/>
      <c r="I110" s="69" t="s">
        <v>245</v>
      </c>
      <c r="J110" s="70"/>
      <c r="K110" s="70"/>
      <c r="L110" s="69" t="s">
        <v>1369</v>
      </c>
      <c r="M110" s="73">
        <v>1.7473571428822101</v>
      </c>
      <c r="N110" s="74">
        <v>4999.5</v>
      </c>
      <c r="O110" s="74">
        <v>7969.791015625</v>
      </c>
      <c r="P110" s="75"/>
      <c r="Q110" s="76"/>
      <c r="R110" s="76"/>
      <c r="S110" s="88"/>
      <c r="T110" s="48">
        <v>1</v>
      </c>
      <c r="U110" s="48">
        <v>1</v>
      </c>
      <c r="V110" s="49">
        <v>0</v>
      </c>
      <c r="W110" s="49">
        <v>0</v>
      </c>
      <c r="X110" s="49">
        <v>0</v>
      </c>
      <c r="Y110" s="49">
        <v>0.999995</v>
      </c>
      <c r="Z110" s="49">
        <v>0</v>
      </c>
      <c r="AA110" s="49" t="s">
        <v>1448</v>
      </c>
      <c r="AB110" s="71">
        <v>110</v>
      </c>
      <c r="AC110" s="71"/>
      <c r="AD110" s="72"/>
      <c r="AE110" s="78" t="s">
        <v>732</v>
      </c>
      <c r="AF110" s="78">
        <v>1177</v>
      </c>
      <c r="AG110" s="78">
        <v>426</v>
      </c>
      <c r="AH110" s="78">
        <v>13399</v>
      </c>
      <c r="AI110" s="78">
        <v>20800</v>
      </c>
      <c r="AJ110" s="78"/>
      <c r="AK110" s="78" t="s">
        <v>835</v>
      </c>
      <c r="AL110" s="78" t="s">
        <v>908</v>
      </c>
      <c r="AM110" s="78"/>
      <c r="AN110" s="78"/>
      <c r="AO110" s="80">
        <v>40018.76519675926</v>
      </c>
      <c r="AP110" s="83" t="s">
        <v>1052</v>
      </c>
      <c r="AQ110" s="78" t="b">
        <v>0</v>
      </c>
      <c r="AR110" s="78" t="b">
        <v>0</v>
      </c>
      <c r="AS110" s="78" t="b">
        <v>1</v>
      </c>
      <c r="AT110" s="78"/>
      <c r="AU110" s="78">
        <v>12</v>
      </c>
      <c r="AV110" s="83" t="s">
        <v>1064</v>
      </c>
      <c r="AW110" s="78" t="b">
        <v>0</v>
      </c>
      <c r="AX110" s="78" t="s">
        <v>1149</v>
      </c>
      <c r="AY110" s="83" t="s">
        <v>1257</v>
      </c>
      <c r="AZ110" s="78" t="s">
        <v>66</v>
      </c>
      <c r="BA110" s="78" t="str">
        <f>REPLACE(INDEX(GroupVertices[Group],MATCH(Vertices[[#This Row],[Vertex]],GroupVertices[Vertex],0)),1,1,"")</f>
        <v>2</v>
      </c>
      <c r="BB110" s="48"/>
      <c r="BC110" s="48"/>
      <c r="BD110" s="48"/>
      <c r="BE110" s="48"/>
      <c r="BF110" s="48" t="s">
        <v>216</v>
      </c>
      <c r="BG110" s="48" t="s">
        <v>216</v>
      </c>
      <c r="BH110" s="119" t="s">
        <v>1735</v>
      </c>
      <c r="BI110" s="119" t="s">
        <v>1735</v>
      </c>
      <c r="BJ110" s="119" t="s">
        <v>1763</v>
      </c>
      <c r="BK110" s="119" t="s">
        <v>1763</v>
      </c>
      <c r="BL110" s="119">
        <v>0</v>
      </c>
      <c r="BM110" s="123">
        <v>0</v>
      </c>
      <c r="BN110" s="119">
        <v>0</v>
      </c>
      <c r="BO110" s="123">
        <v>0</v>
      </c>
      <c r="BP110" s="119">
        <v>0</v>
      </c>
      <c r="BQ110" s="123">
        <v>0</v>
      </c>
      <c r="BR110" s="119">
        <v>5</v>
      </c>
      <c r="BS110" s="123">
        <v>100</v>
      </c>
      <c r="BT110" s="119">
        <v>5</v>
      </c>
      <c r="BU110" s="2"/>
      <c r="BV110" s="3"/>
      <c r="BW110" s="3"/>
      <c r="BX110" s="3"/>
      <c r="BY110" s="3"/>
    </row>
    <row r="111" spans="1:77" ht="41.45" customHeight="1">
      <c r="A111" s="64" t="s">
        <v>246</v>
      </c>
      <c r="C111" s="65"/>
      <c r="D111" s="65" t="s">
        <v>64</v>
      </c>
      <c r="E111" s="66">
        <v>169.86089195695664</v>
      </c>
      <c r="F111" s="68">
        <v>99.96966281133389</v>
      </c>
      <c r="G111" s="102" t="s">
        <v>435</v>
      </c>
      <c r="H111" s="65"/>
      <c r="I111" s="69" t="s">
        <v>246</v>
      </c>
      <c r="J111" s="70"/>
      <c r="K111" s="70"/>
      <c r="L111" s="69" t="s">
        <v>1370</v>
      </c>
      <c r="M111" s="73">
        <v>11.110373742793843</v>
      </c>
      <c r="N111" s="74">
        <v>8897.7451171875</v>
      </c>
      <c r="O111" s="74">
        <v>5831.76953125</v>
      </c>
      <c r="P111" s="75"/>
      <c r="Q111" s="76"/>
      <c r="R111" s="76"/>
      <c r="S111" s="88"/>
      <c r="T111" s="48">
        <v>0</v>
      </c>
      <c r="U111" s="48">
        <v>1</v>
      </c>
      <c r="V111" s="49">
        <v>0</v>
      </c>
      <c r="W111" s="49">
        <v>0.333333</v>
      </c>
      <c r="X111" s="49">
        <v>0</v>
      </c>
      <c r="Y111" s="49">
        <v>0.638295</v>
      </c>
      <c r="Z111" s="49">
        <v>0</v>
      </c>
      <c r="AA111" s="49">
        <v>0</v>
      </c>
      <c r="AB111" s="71">
        <v>111</v>
      </c>
      <c r="AC111" s="71"/>
      <c r="AD111" s="72"/>
      <c r="AE111" s="78" t="s">
        <v>733</v>
      </c>
      <c r="AF111" s="78">
        <v>426</v>
      </c>
      <c r="AG111" s="78">
        <v>5763</v>
      </c>
      <c r="AH111" s="78">
        <v>3671</v>
      </c>
      <c r="AI111" s="78">
        <v>1984</v>
      </c>
      <c r="AJ111" s="78"/>
      <c r="AK111" s="78" t="s">
        <v>836</v>
      </c>
      <c r="AL111" s="78" t="s">
        <v>909</v>
      </c>
      <c r="AM111" s="83" t="s">
        <v>953</v>
      </c>
      <c r="AN111" s="78"/>
      <c r="AO111" s="80">
        <v>40931.60289351852</v>
      </c>
      <c r="AP111" s="83" t="s">
        <v>1053</v>
      </c>
      <c r="AQ111" s="78" t="b">
        <v>0</v>
      </c>
      <c r="AR111" s="78" t="b">
        <v>0</v>
      </c>
      <c r="AS111" s="78" t="b">
        <v>0</v>
      </c>
      <c r="AT111" s="78"/>
      <c r="AU111" s="78">
        <v>50</v>
      </c>
      <c r="AV111" s="83" t="s">
        <v>1058</v>
      </c>
      <c r="AW111" s="78" t="b">
        <v>0</v>
      </c>
      <c r="AX111" s="78" t="s">
        <v>1149</v>
      </c>
      <c r="AY111" s="83" t="s">
        <v>1258</v>
      </c>
      <c r="AZ111" s="78" t="s">
        <v>66</v>
      </c>
      <c r="BA111" s="78" t="str">
        <f>REPLACE(INDEX(GroupVertices[Group],MATCH(Vertices[[#This Row],[Vertex]],GroupVertices[Vertex],0)),1,1,"")</f>
        <v>9</v>
      </c>
      <c r="BB111" s="48"/>
      <c r="BC111" s="48"/>
      <c r="BD111" s="48"/>
      <c r="BE111" s="48"/>
      <c r="BF111" s="48" t="s">
        <v>394</v>
      </c>
      <c r="BG111" s="48" t="s">
        <v>394</v>
      </c>
      <c r="BH111" s="119" t="s">
        <v>1736</v>
      </c>
      <c r="BI111" s="119" t="s">
        <v>1736</v>
      </c>
      <c r="BJ111" s="119" t="s">
        <v>1631</v>
      </c>
      <c r="BK111" s="119" t="s">
        <v>1631</v>
      </c>
      <c r="BL111" s="119">
        <v>0</v>
      </c>
      <c r="BM111" s="123">
        <v>0</v>
      </c>
      <c r="BN111" s="119">
        <v>0</v>
      </c>
      <c r="BO111" s="123">
        <v>0</v>
      </c>
      <c r="BP111" s="119">
        <v>0</v>
      </c>
      <c r="BQ111" s="123">
        <v>0</v>
      </c>
      <c r="BR111" s="119">
        <v>21</v>
      </c>
      <c r="BS111" s="123">
        <v>100</v>
      </c>
      <c r="BT111" s="119">
        <v>21</v>
      </c>
      <c r="BU111" s="2"/>
      <c r="BV111" s="3"/>
      <c r="BW111" s="3"/>
      <c r="BX111" s="3"/>
      <c r="BY111" s="3"/>
    </row>
    <row r="112" spans="1:77" ht="41.45" customHeight="1">
      <c r="A112" s="64" t="s">
        <v>247</v>
      </c>
      <c r="C112" s="65"/>
      <c r="D112" s="65" t="s">
        <v>64</v>
      </c>
      <c r="E112" s="66">
        <v>163.86326191448947</v>
      </c>
      <c r="F112" s="68">
        <v>99.99280919664794</v>
      </c>
      <c r="G112" s="102" t="s">
        <v>1148</v>
      </c>
      <c r="H112" s="65"/>
      <c r="I112" s="69" t="s">
        <v>247</v>
      </c>
      <c r="J112" s="70"/>
      <c r="K112" s="70"/>
      <c r="L112" s="69" t="s">
        <v>1371</v>
      </c>
      <c r="M112" s="73">
        <v>3.396455063796007</v>
      </c>
      <c r="N112" s="74">
        <v>8897.7451171875</v>
      </c>
      <c r="O112" s="74">
        <v>6555.22705078125</v>
      </c>
      <c r="P112" s="75"/>
      <c r="Q112" s="76"/>
      <c r="R112" s="76"/>
      <c r="S112" s="88"/>
      <c r="T112" s="48">
        <v>3</v>
      </c>
      <c r="U112" s="48">
        <v>1</v>
      </c>
      <c r="V112" s="49">
        <v>2</v>
      </c>
      <c r="W112" s="49">
        <v>0.5</v>
      </c>
      <c r="X112" s="49">
        <v>0</v>
      </c>
      <c r="Y112" s="49">
        <v>1.723395</v>
      </c>
      <c r="Z112" s="49">
        <v>0</v>
      </c>
      <c r="AA112" s="49">
        <v>0</v>
      </c>
      <c r="AB112" s="71">
        <v>112</v>
      </c>
      <c r="AC112" s="71"/>
      <c r="AD112" s="72"/>
      <c r="AE112" s="78" t="s">
        <v>734</v>
      </c>
      <c r="AF112" s="78">
        <v>1301</v>
      </c>
      <c r="AG112" s="78">
        <v>1366</v>
      </c>
      <c r="AH112" s="78">
        <v>6055</v>
      </c>
      <c r="AI112" s="78">
        <v>15095</v>
      </c>
      <c r="AJ112" s="78"/>
      <c r="AK112" s="78" t="s">
        <v>837</v>
      </c>
      <c r="AL112" s="78" t="s">
        <v>910</v>
      </c>
      <c r="AM112" s="78"/>
      <c r="AN112" s="78"/>
      <c r="AO112" s="80">
        <v>43500.692395833335</v>
      </c>
      <c r="AP112" s="83" t="s">
        <v>1054</v>
      </c>
      <c r="AQ112" s="78" t="b">
        <v>1</v>
      </c>
      <c r="AR112" s="78" t="b">
        <v>0</v>
      </c>
      <c r="AS112" s="78" t="b">
        <v>1</v>
      </c>
      <c r="AT112" s="78"/>
      <c r="AU112" s="78">
        <v>5</v>
      </c>
      <c r="AV112" s="78"/>
      <c r="AW112" s="78" t="b">
        <v>0</v>
      </c>
      <c r="AX112" s="78" t="s">
        <v>1149</v>
      </c>
      <c r="AY112" s="83" t="s">
        <v>1259</v>
      </c>
      <c r="AZ112" s="78" t="s">
        <v>66</v>
      </c>
      <c r="BA112" s="78" t="str">
        <f>REPLACE(INDEX(GroupVertices[Group],MATCH(Vertices[[#This Row],[Vertex]],GroupVertices[Vertex],0)),1,1,"")</f>
        <v>9</v>
      </c>
      <c r="BB112" s="48"/>
      <c r="BC112" s="48"/>
      <c r="BD112" s="48"/>
      <c r="BE112" s="48"/>
      <c r="BF112" s="48" t="s">
        <v>1707</v>
      </c>
      <c r="BG112" s="48" t="s">
        <v>395</v>
      </c>
      <c r="BH112" s="119" t="s">
        <v>1573</v>
      </c>
      <c r="BI112" s="119" t="s">
        <v>1736</v>
      </c>
      <c r="BJ112" s="119" t="s">
        <v>1631</v>
      </c>
      <c r="BK112" s="119" t="s">
        <v>1631</v>
      </c>
      <c r="BL112" s="119">
        <v>0</v>
      </c>
      <c r="BM112" s="123">
        <v>0</v>
      </c>
      <c r="BN112" s="119">
        <v>0</v>
      </c>
      <c r="BO112" s="123">
        <v>0</v>
      </c>
      <c r="BP112" s="119">
        <v>0</v>
      </c>
      <c r="BQ112" s="123">
        <v>0</v>
      </c>
      <c r="BR112" s="119">
        <v>26</v>
      </c>
      <c r="BS112" s="123">
        <v>100</v>
      </c>
      <c r="BT112" s="119">
        <v>26</v>
      </c>
      <c r="BU112" s="2"/>
      <c r="BV112" s="3"/>
      <c r="BW112" s="3"/>
      <c r="BX112" s="3"/>
      <c r="BY112" s="3"/>
    </row>
    <row r="113" spans="1:77" ht="41.45" customHeight="1">
      <c r="A113" s="64" t="s">
        <v>248</v>
      </c>
      <c r="C113" s="65"/>
      <c r="D113" s="65" t="s">
        <v>64</v>
      </c>
      <c r="E113" s="66">
        <v>167.14784075057335</v>
      </c>
      <c r="F113" s="68">
        <v>99.98013316848414</v>
      </c>
      <c r="G113" s="102" t="s">
        <v>436</v>
      </c>
      <c r="H113" s="65"/>
      <c r="I113" s="69" t="s">
        <v>248</v>
      </c>
      <c r="J113" s="70"/>
      <c r="K113" s="70"/>
      <c r="L113" s="69" t="s">
        <v>1372</v>
      </c>
      <c r="M113" s="73">
        <v>7.620952716519862</v>
      </c>
      <c r="N113" s="74">
        <v>9501.9736328125</v>
      </c>
      <c r="O113" s="74">
        <v>6555.22705078125</v>
      </c>
      <c r="P113" s="75"/>
      <c r="Q113" s="76"/>
      <c r="R113" s="76"/>
      <c r="S113" s="88"/>
      <c r="T113" s="48">
        <v>0</v>
      </c>
      <c r="U113" s="48">
        <v>1</v>
      </c>
      <c r="V113" s="49">
        <v>0</v>
      </c>
      <c r="W113" s="49">
        <v>0.333333</v>
      </c>
      <c r="X113" s="49">
        <v>0</v>
      </c>
      <c r="Y113" s="49">
        <v>0.638295</v>
      </c>
      <c r="Z113" s="49">
        <v>0</v>
      </c>
      <c r="AA113" s="49">
        <v>0</v>
      </c>
      <c r="AB113" s="71">
        <v>113</v>
      </c>
      <c r="AC113" s="71"/>
      <c r="AD113" s="72"/>
      <c r="AE113" s="78" t="s">
        <v>735</v>
      </c>
      <c r="AF113" s="78">
        <v>1494</v>
      </c>
      <c r="AG113" s="78">
        <v>3774</v>
      </c>
      <c r="AH113" s="78">
        <v>167241</v>
      </c>
      <c r="AI113" s="78">
        <v>53861</v>
      </c>
      <c r="AJ113" s="78"/>
      <c r="AK113" s="78" t="s">
        <v>838</v>
      </c>
      <c r="AL113" s="78" t="s">
        <v>911</v>
      </c>
      <c r="AM113" s="83" t="s">
        <v>954</v>
      </c>
      <c r="AN113" s="78"/>
      <c r="AO113" s="80">
        <v>40551.55810185185</v>
      </c>
      <c r="AP113" s="83" t="s">
        <v>1055</v>
      </c>
      <c r="AQ113" s="78" t="b">
        <v>0</v>
      </c>
      <c r="AR113" s="78" t="b">
        <v>0</v>
      </c>
      <c r="AS113" s="78" t="b">
        <v>1</v>
      </c>
      <c r="AT113" s="78"/>
      <c r="AU113" s="78">
        <v>101</v>
      </c>
      <c r="AV113" s="83" t="s">
        <v>1058</v>
      </c>
      <c r="AW113" s="78" t="b">
        <v>0</v>
      </c>
      <c r="AX113" s="78" t="s">
        <v>1149</v>
      </c>
      <c r="AY113" s="83" t="s">
        <v>1260</v>
      </c>
      <c r="AZ113" s="78" t="s">
        <v>66</v>
      </c>
      <c r="BA113" s="78" t="str">
        <f>REPLACE(INDEX(GroupVertices[Group],MATCH(Vertices[[#This Row],[Vertex]],GroupVertices[Vertex],0)),1,1,"")</f>
        <v>9</v>
      </c>
      <c r="BB113" s="48"/>
      <c r="BC113" s="48"/>
      <c r="BD113" s="48"/>
      <c r="BE113" s="48"/>
      <c r="BF113" s="48" t="s">
        <v>394</v>
      </c>
      <c r="BG113" s="48" t="s">
        <v>394</v>
      </c>
      <c r="BH113" s="119" t="s">
        <v>1736</v>
      </c>
      <c r="BI113" s="119" t="s">
        <v>1736</v>
      </c>
      <c r="BJ113" s="119" t="s">
        <v>1631</v>
      </c>
      <c r="BK113" s="119" t="s">
        <v>1631</v>
      </c>
      <c r="BL113" s="119">
        <v>0</v>
      </c>
      <c r="BM113" s="123">
        <v>0</v>
      </c>
      <c r="BN113" s="119">
        <v>0</v>
      </c>
      <c r="BO113" s="123">
        <v>0</v>
      </c>
      <c r="BP113" s="119">
        <v>0</v>
      </c>
      <c r="BQ113" s="123">
        <v>0</v>
      </c>
      <c r="BR113" s="119">
        <v>21</v>
      </c>
      <c r="BS113" s="123">
        <v>100</v>
      </c>
      <c r="BT113" s="119">
        <v>21</v>
      </c>
      <c r="BU113" s="2"/>
      <c r="BV113" s="3"/>
      <c r="BW113" s="3"/>
      <c r="BX113" s="3"/>
      <c r="BY113" s="3"/>
    </row>
    <row r="114" spans="1:77" ht="41.45" customHeight="1">
      <c r="A114" s="89" t="s">
        <v>249</v>
      </c>
      <c r="C114" s="90"/>
      <c r="D114" s="90" t="s">
        <v>64</v>
      </c>
      <c r="E114" s="91">
        <v>162.7242987383557</v>
      </c>
      <c r="F114" s="92">
        <v>99.99720474628116</v>
      </c>
      <c r="G114" s="103" t="s">
        <v>437</v>
      </c>
      <c r="H114" s="90"/>
      <c r="I114" s="93" t="s">
        <v>249</v>
      </c>
      <c r="J114" s="94"/>
      <c r="K114" s="94"/>
      <c r="L114" s="93" t="s">
        <v>1373</v>
      </c>
      <c r="M114" s="95">
        <v>1.931564889367262</v>
      </c>
      <c r="N114" s="96">
        <v>4481.8994140625</v>
      </c>
      <c r="O114" s="96">
        <v>6852.255859375</v>
      </c>
      <c r="P114" s="97"/>
      <c r="Q114" s="98"/>
      <c r="R114" s="98"/>
      <c r="S114" s="99"/>
      <c r="T114" s="48">
        <v>1</v>
      </c>
      <c r="U114" s="48">
        <v>1</v>
      </c>
      <c r="V114" s="49">
        <v>0</v>
      </c>
      <c r="W114" s="49">
        <v>0</v>
      </c>
      <c r="X114" s="49">
        <v>0</v>
      </c>
      <c r="Y114" s="49">
        <v>0.999995</v>
      </c>
      <c r="Z114" s="49">
        <v>0</v>
      </c>
      <c r="AA114" s="49" t="s">
        <v>1448</v>
      </c>
      <c r="AB114" s="100">
        <v>114</v>
      </c>
      <c r="AC114" s="100"/>
      <c r="AD114" s="101"/>
      <c r="AE114" s="78" t="s">
        <v>736</v>
      </c>
      <c r="AF114" s="78">
        <v>502</v>
      </c>
      <c r="AG114" s="78">
        <v>531</v>
      </c>
      <c r="AH114" s="78">
        <v>69396</v>
      </c>
      <c r="AI114" s="78">
        <v>80049</v>
      </c>
      <c r="AJ114" s="78"/>
      <c r="AK114" s="78" t="s">
        <v>839</v>
      </c>
      <c r="AL114" s="78" t="s">
        <v>912</v>
      </c>
      <c r="AM114" s="78"/>
      <c r="AN114" s="78"/>
      <c r="AO114" s="80">
        <v>40690.5762962963</v>
      </c>
      <c r="AP114" s="83" t="s">
        <v>1056</v>
      </c>
      <c r="AQ114" s="78" t="b">
        <v>0</v>
      </c>
      <c r="AR114" s="78" t="b">
        <v>0</v>
      </c>
      <c r="AS114" s="78" t="b">
        <v>1</v>
      </c>
      <c r="AT114" s="78"/>
      <c r="AU114" s="78">
        <v>1</v>
      </c>
      <c r="AV114" s="83" t="s">
        <v>1060</v>
      </c>
      <c r="AW114" s="78" t="b">
        <v>0</v>
      </c>
      <c r="AX114" s="78" t="s">
        <v>1149</v>
      </c>
      <c r="AY114" s="83" t="s">
        <v>1261</v>
      </c>
      <c r="AZ114" s="78" t="s">
        <v>66</v>
      </c>
      <c r="BA114" s="78" t="str">
        <f>REPLACE(INDEX(GroupVertices[Group],MATCH(Vertices[[#This Row],[Vertex]],GroupVertices[Vertex],0)),1,1,"")</f>
        <v>2</v>
      </c>
      <c r="BB114" s="48" t="s">
        <v>370</v>
      </c>
      <c r="BC114" s="48" t="s">
        <v>370</v>
      </c>
      <c r="BD114" s="48" t="s">
        <v>371</v>
      </c>
      <c r="BE114" s="48" t="s">
        <v>371</v>
      </c>
      <c r="BF114" s="48" t="s">
        <v>216</v>
      </c>
      <c r="BG114" s="48" t="s">
        <v>216</v>
      </c>
      <c r="BH114" s="119" t="s">
        <v>1737</v>
      </c>
      <c r="BI114" s="119" t="s">
        <v>1737</v>
      </c>
      <c r="BJ114" s="119" t="s">
        <v>1764</v>
      </c>
      <c r="BK114" s="119" t="s">
        <v>1764</v>
      </c>
      <c r="BL114" s="119">
        <v>1</v>
      </c>
      <c r="BM114" s="123">
        <v>14.285714285714286</v>
      </c>
      <c r="BN114" s="119">
        <v>0</v>
      </c>
      <c r="BO114" s="123">
        <v>0</v>
      </c>
      <c r="BP114" s="119">
        <v>0</v>
      </c>
      <c r="BQ114" s="123">
        <v>0</v>
      </c>
      <c r="BR114" s="119">
        <v>6</v>
      </c>
      <c r="BS114" s="123">
        <v>85.71428571428571</v>
      </c>
      <c r="BT114" s="119">
        <v>7</v>
      </c>
      <c r="BU114" s="2"/>
      <c r="BV114" s="3"/>
      <c r="BW114" s="3"/>
      <c r="BX114" s="3"/>
      <c r="BY114"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114"/>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114">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114"/>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114"/>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114"/>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114"/>
    <dataValidation allowBlank="1" showInputMessage="1" promptTitle="Vertex Tooltip" prompt="Enter optional text that will pop up when the mouse is hovered over the vertex." errorTitle="Invalid Vertex Image Key" sqref="L3:L114"/>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114"/>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114">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114"/>
    <dataValidation allowBlank="1" showInputMessage="1" promptTitle="Vertex Label Fill Color" prompt="To select an optional fill color for the Label shape, right-click and select Select Color on the right-click menu." sqref="J3:J114"/>
    <dataValidation allowBlank="1" showInputMessage="1" promptTitle="Vertex Image File" prompt="Enter the path to an image file.  Hover over the column header for examples." errorTitle="Invalid Vertex Image Key" sqref="G3:G114"/>
    <dataValidation allowBlank="1" showInputMessage="1" promptTitle="Vertex Color" prompt="To select an optional vertex color, right-click and select Select Color on the right-click menu." sqref="C3:C114"/>
    <dataValidation allowBlank="1" showInputMessage="1" promptTitle="Vertex Opacity" prompt="Enter an optional vertex opacity between 0 (transparent) and 100 (opaque)." errorTitle="Invalid Vertex Opacity" error="The optional vertex opacity must be a whole number between 0 and 10." sqref="F3:F114"/>
    <dataValidation type="list" allowBlank="1" showInputMessage="1" showErrorMessage="1" promptTitle="Vertex Shape" prompt="Select an optional vertex shape." errorTitle="Invalid Vertex Shape" error="You have entered an invalid vertex shape.  Try selecting from the drop-down list instead." sqref="D3:D114">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114"/>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114">
      <formula1>ValidVertexLabelPositions</formula1>
    </dataValidation>
    <dataValidation allowBlank="1" showInputMessage="1" showErrorMessage="1" promptTitle="Vertex Name" prompt="Enter the name of the vertex." sqref="A3:A114"/>
  </dataValidations>
  <hyperlinks>
    <hyperlink ref="AK83" r:id="rId1" display="https://t.co/yaQOGBe5KMhttps:/t.co/x5Nc8vgvvW"/>
    <hyperlink ref="AM3" r:id="rId2" display="https://t.co/l4o7cfxbNb"/>
    <hyperlink ref="AM5" r:id="rId3" display="https://t.co/K4nvkwVD00"/>
    <hyperlink ref="AM6" r:id="rId4" display="http://t.co/rHdY1KvSun"/>
    <hyperlink ref="AM7" r:id="rId5" display="https://t.co/jZGgLUUks2"/>
    <hyperlink ref="AM9" r:id="rId6" display="https://t.co/tq8A1WWg2Y"/>
    <hyperlink ref="AM11" r:id="rId7" display="http://t.co/aKCNaoL2RV"/>
    <hyperlink ref="AM12" r:id="rId8" display="http://t.co/4eOcZnkZUW"/>
    <hyperlink ref="AM13" r:id="rId9" display="http://t.co/cp8Gw99xPO"/>
    <hyperlink ref="AM17" r:id="rId10" display="https://t.co/405XQNj0ZZ"/>
    <hyperlink ref="AM18" r:id="rId11" display="https://t.co/FPZXNqNtDQ"/>
    <hyperlink ref="AM24" r:id="rId12" display="https://t.co/uxaSLX8uQ7"/>
    <hyperlink ref="AM25" r:id="rId13" display="https://t.co/hUAaVxVM2e"/>
    <hyperlink ref="AM26" r:id="rId14" display="https://t.co/qpTG7hgvjy"/>
    <hyperlink ref="AM31" r:id="rId15" display="https://t.co/ZKxe4XVUV0"/>
    <hyperlink ref="AM34" r:id="rId16" display="https://t.co/OPV898umcj"/>
    <hyperlink ref="AM37" r:id="rId17" display="https://t.co/Y1en6fNkN0"/>
    <hyperlink ref="AM64" r:id="rId18" display="https://t.co/GowfjFV2ho"/>
    <hyperlink ref="AM71" r:id="rId19" display="https://t.co/DF3b2cehEO"/>
    <hyperlink ref="AM72" r:id="rId20" display="https://t.co/7A5dFO9ZxJ"/>
    <hyperlink ref="AM75" r:id="rId21" display="https://t.co/6PAW2WT1e9"/>
    <hyperlink ref="AM77" r:id="rId22" display="https://t.co/gSW7I3HsnF"/>
    <hyperlink ref="AM81" r:id="rId23" display="https://t.co/oHfymqBiSQ"/>
    <hyperlink ref="AM82" r:id="rId24" display="https://t.co/jztVqrP3x5"/>
    <hyperlink ref="AM84" r:id="rId25" display="https://t.co/YB1jODhDYW"/>
    <hyperlink ref="AM85" r:id="rId26" display="https://t.co/QG55bkWueM"/>
    <hyperlink ref="AM86" r:id="rId27" display="https://t.co/eUfqYq6Lif"/>
    <hyperlink ref="AM87" r:id="rId28" display="https://t.co/36Ik4sYbfz"/>
    <hyperlink ref="AM88" r:id="rId29" display="https://t.co/a5vanNqusb"/>
    <hyperlink ref="AM90" r:id="rId30" display="https://t.co/Zlvx1LVmgR"/>
    <hyperlink ref="AM92" r:id="rId31" display="http://t.co/Uaxidjwt15"/>
    <hyperlink ref="AM95" r:id="rId32" display="https://t.co/Cy7APq8Q1O"/>
    <hyperlink ref="AM96" r:id="rId33" display="https://t.co/1NmR1Skimo"/>
    <hyperlink ref="AM97" r:id="rId34" display="https://t.co/GLoUnQZ7It"/>
    <hyperlink ref="AM98" r:id="rId35" display="https://t.co/IhhZqxoq87"/>
    <hyperlink ref="AM99" r:id="rId36" display="http://t.co/TfdDW0zfkN"/>
    <hyperlink ref="AM101" r:id="rId37" display="https://t.co/PSsVhak03B"/>
    <hyperlink ref="AM102" r:id="rId38" display="https://t.co/vy855iMT4y"/>
    <hyperlink ref="AM103" r:id="rId39" display="https://t.co/6SxT1Z9aUd"/>
    <hyperlink ref="AM105" r:id="rId40" display="http://t.co/2sVbt3n6lO"/>
    <hyperlink ref="AM106" r:id="rId41" display="https://t.co/iZukiYCytk"/>
    <hyperlink ref="AM111" r:id="rId42" display="http://t.co/BYI8cEOzIm"/>
    <hyperlink ref="AM113" r:id="rId43" display="http://t.co/mzluC0LMU8"/>
    <hyperlink ref="AP3" r:id="rId44" display="https://pbs.twimg.com/profile_banners/9356072/1573657015"/>
    <hyperlink ref="AP4" r:id="rId45" display="https://pbs.twimg.com/profile_banners/40311406/1571763460"/>
    <hyperlink ref="AP5" r:id="rId46" display="https://pbs.twimg.com/profile_banners/498961017/1561481286"/>
    <hyperlink ref="AP6" r:id="rId47" display="https://pbs.twimg.com/profile_banners/15899619/1488409620"/>
    <hyperlink ref="AP7" r:id="rId48" display="https://pbs.twimg.com/profile_banners/16482319/1545092751"/>
    <hyperlink ref="AP8" r:id="rId49" display="https://pbs.twimg.com/profile_banners/1158547734707810306/1572315505"/>
    <hyperlink ref="AP9" r:id="rId50" display="https://pbs.twimg.com/profile_banners/942156122/1548969863"/>
    <hyperlink ref="AP10" r:id="rId51" display="https://pbs.twimg.com/profile_banners/849639180/1378602991"/>
    <hyperlink ref="AP11" r:id="rId52" display="https://pbs.twimg.com/profile_banners/117783840/1487467826"/>
    <hyperlink ref="AP12" r:id="rId53" display="https://pbs.twimg.com/profile_banners/274191242/1553160375"/>
    <hyperlink ref="AP13" r:id="rId54" display="https://pbs.twimg.com/profile_banners/10810102/1510162991"/>
    <hyperlink ref="AP14" r:id="rId55" display="https://pbs.twimg.com/profile_banners/896418366969311232/1502558462"/>
    <hyperlink ref="AP15" r:id="rId56" display="https://pbs.twimg.com/profile_banners/771329678741082112/1538441319"/>
    <hyperlink ref="AP16" r:id="rId57" display="https://pbs.twimg.com/profile_banners/1092251718237048832/1558308669"/>
    <hyperlink ref="AP17" r:id="rId58" display="https://pbs.twimg.com/profile_banners/978561402/1491021654"/>
    <hyperlink ref="AP18" r:id="rId59" display="https://pbs.twimg.com/profile_banners/1095649109170708480/1568056785"/>
    <hyperlink ref="AP19" r:id="rId60" display="https://pbs.twimg.com/profile_banners/476071173/1554842347"/>
    <hyperlink ref="AP20" r:id="rId61" display="https://pbs.twimg.com/profile_banners/3083325002/1564518878"/>
    <hyperlink ref="AP21" r:id="rId62" display="https://pbs.twimg.com/profile_banners/473109100/1573790128"/>
    <hyperlink ref="AP22" r:id="rId63" display="https://pbs.twimg.com/profile_banners/317916069/1551141667"/>
    <hyperlink ref="AP23" r:id="rId64" display="https://pbs.twimg.com/profile_banners/939182810417520640/1514124366"/>
    <hyperlink ref="AP24" r:id="rId65" display="https://pbs.twimg.com/profile_banners/29501253/1547736718"/>
    <hyperlink ref="AP25" r:id="rId66" display="https://pbs.twimg.com/profile_banners/737702807449575424/1547215544"/>
    <hyperlink ref="AP26" r:id="rId67" display="https://pbs.twimg.com/profile_banners/54054964/1484932199"/>
    <hyperlink ref="AP27" r:id="rId68" display="https://pbs.twimg.com/profile_banners/2988775520/1568993442"/>
    <hyperlink ref="AP30" r:id="rId69" display="https://pbs.twimg.com/profile_banners/408138522/1544901729"/>
    <hyperlink ref="AP31" r:id="rId70" display="https://pbs.twimg.com/profile_banners/806317388278820864/1546245824"/>
    <hyperlink ref="AP32" r:id="rId71" display="https://pbs.twimg.com/profile_banners/711291909415817216/1569888621"/>
    <hyperlink ref="AP34" r:id="rId72" display="https://pbs.twimg.com/profile_banners/729515352577716224/1483906646"/>
    <hyperlink ref="AP35" r:id="rId73" display="https://pbs.twimg.com/profile_banners/465790247/1408242576"/>
    <hyperlink ref="AP36" r:id="rId74" display="https://pbs.twimg.com/profile_banners/980296228159107073/1560527375"/>
    <hyperlink ref="AP37" r:id="rId75" display="https://pbs.twimg.com/profile_banners/1168764042967683072/1567490568"/>
    <hyperlink ref="AP38" r:id="rId76" display="https://pbs.twimg.com/profile_banners/4916212077/1466040899"/>
    <hyperlink ref="AP40" r:id="rId77" display="https://pbs.twimg.com/profile_banners/897987753891287040/1551470797"/>
    <hyperlink ref="AP41" r:id="rId78" display="https://pbs.twimg.com/profile_banners/1018255779978149888/1568601577"/>
    <hyperlink ref="AP42" r:id="rId79" display="https://pbs.twimg.com/profile_banners/1142506515493990400/1570369832"/>
    <hyperlink ref="AP43" r:id="rId80" display="https://pbs.twimg.com/profile_banners/3306119344/1571277449"/>
    <hyperlink ref="AP44" r:id="rId81" display="https://pbs.twimg.com/profile_banners/901535032468287488/1570396768"/>
    <hyperlink ref="AP45" r:id="rId82" display="https://pbs.twimg.com/profile_banners/1143109947149832192/1570806293"/>
    <hyperlink ref="AP46" r:id="rId83" display="https://pbs.twimg.com/profile_banners/973429559700873216/1572650260"/>
    <hyperlink ref="AP47" r:id="rId84" display="https://pbs.twimg.com/profile_banners/1171215399477755905/1568140609"/>
    <hyperlink ref="AP48" r:id="rId85" display="https://pbs.twimg.com/profile_banners/956332482592497664/1520473410"/>
    <hyperlink ref="AP49" r:id="rId86" display="https://pbs.twimg.com/profile_banners/907564939753213952/1528087494"/>
    <hyperlink ref="AP50" r:id="rId87" display="https://pbs.twimg.com/profile_banners/1184825972132106240/1572636606"/>
    <hyperlink ref="AP51" r:id="rId88" display="https://pbs.twimg.com/profile_banners/996043776194961409/1572805511"/>
    <hyperlink ref="AP52" r:id="rId89" display="https://pbs.twimg.com/profile_banners/1163089882094460928/1570456765"/>
    <hyperlink ref="AP53" r:id="rId90" display="https://pbs.twimg.com/profile_banners/1134570602415644672/1559338637"/>
    <hyperlink ref="AP54" r:id="rId91" display="https://pbs.twimg.com/profile_banners/3224525778/1572291211"/>
    <hyperlink ref="AP55" r:id="rId92" display="https://pbs.twimg.com/profile_banners/959204270569611264/1518898236"/>
    <hyperlink ref="AP57" r:id="rId93" display="https://pbs.twimg.com/profile_banners/3098038965/1560565411"/>
    <hyperlink ref="AP58" r:id="rId94" display="https://pbs.twimg.com/profile_banners/1097344916118781953/1573075910"/>
    <hyperlink ref="AP60" r:id="rId95" display="https://pbs.twimg.com/profile_banners/701878145641676800/1525043738"/>
    <hyperlink ref="AP61" r:id="rId96" display="https://pbs.twimg.com/profile_banners/1183493253200515080/1572611987"/>
    <hyperlink ref="AP62" r:id="rId97" display="https://pbs.twimg.com/profile_banners/954184648254423040/1568580895"/>
    <hyperlink ref="AP64" r:id="rId98" display="https://pbs.twimg.com/profile_banners/26813914/1561758072"/>
    <hyperlink ref="AP65" r:id="rId99" display="https://pbs.twimg.com/profile_banners/1055668826/1483752523"/>
    <hyperlink ref="AP67" r:id="rId100" display="https://pbs.twimg.com/profile_banners/789773474114011137/1571938427"/>
    <hyperlink ref="AP68" r:id="rId101" display="https://pbs.twimg.com/profile_banners/2902075112/1516050838"/>
    <hyperlink ref="AP69" r:id="rId102" display="https://pbs.twimg.com/profile_banners/1160651975203205120/1565813857"/>
    <hyperlink ref="AP70" r:id="rId103" display="https://pbs.twimg.com/profile_banners/2975283347/1556351236"/>
    <hyperlink ref="AP71" r:id="rId104" display="https://pbs.twimg.com/profile_banners/1074834428495650817/1559485872"/>
    <hyperlink ref="AP72" r:id="rId105" display="https://pbs.twimg.com/profile_banners/787642256207515649/1497091255"/>
    <hyperlink ref="AP73" r:id="rId106" display="https://pbs.twimg.com/profile_banners/949291441326497793/1568131196"/>
    <hyperlink ref="AP74" r:id="rId107" display="https://pbs.twimg.com/profile_banners/957916335945781250/1518788076"/>
    <hyperlink ref="AP75" r:id="rId108" display="https://pbs.twimg.com/profile_banners/930740120067723264/1526340717"/>
    <hyperlink ref="AP76" r:id="rId109" display="https://pbs.twimg.com/profile_banners/480818483/1469538361"/>
    <hyperlink ref="AP77" r:id="rId110" display="https://pbs.twimg.com/profile_banners/20672266/1482438355"/>
    <hyperlink ref="AP78" r:id="rId111" display="https://pbs.twimg.com/profile_banners/31538223/1561711112"/>
    <hyperlink ref="AP79" r:id="rId112" display="https://pbs.twimg.com/profile_banners/3941880252/1557127915"/>
    <hyperlink ref="AP80" r:id="rId113" display="https://pbs.twimg.com/profile_banners/842787703188013056/1509900150"/>
    <hyperlink ref="AP81" r:id="rId114" display="https://pbs.twimg.com/profile_banners/722793491059769344/1563997541"/>
    <hyperlink ref="AP82" r:id="rId115" display="https://pbs.twimg.com/profile_banners/15764644/1572273026"/>
    <hyperlink ref="AP83" r:id="rId116" display="https://pbs.twimg.com/profile_banners/4471387526/1479533367"/>
    <hyperlink ref="AP84" r:id="rId117" display="https://pbs.twimg.com/profile_banners/102570694/1488536882"/>
    <hyperlink ref="AP85" r:id="rId118" display="https://pbs.twimg.com/profile_banners/2762789045/1536304346"/>
    <hyperlink ref="AP86" r:id="rId119" display="https://pbs.twimg.com/profile_banners/82782150/1570641143"/>
    <hyperlink ref="AP87" r:id="rId120" display="https://pbs.twimg.com/profile_banners/21163600/1548472912"/>
    <hyperlink ref="AP88" r:id="rId121" display="https://pbs.twimg.com/profile_banners/1064973377952260097/1553716160"/>
    <hyperlink ref="AP89" r:id="rId122" display="https://pbs.twimg.com/profile_banners/1032097478865182720/1536043154"/>
    <hyperlink ref="AP90" r:id="rId123" display="https://pbs.twimg.com/profile_banners/799047255378391040/1541013684"/>
    <hyperlink ref="AP91" r:id="rId124" display="https://pbs.twimg.com/profile_banners/296785203/1567370101"/>
    <hyperlink ref="AP92" r:id="rId125" display="https://pbs.twimg.com/profile_banners/8830542/1564481764"/>
    <hyperlink ref="AP93" r:id="rId126" display="https://pbs.twimg.com/profile_banners/545381063/1531930892"/>
    <hyperlink ref="AP94" r:id="rId127" display="https://pbs.twimg.com/profile_banners/197444314/1572910522"/>
    <hyperlink ref="AP95" r:id="rId128" display="https://pbs.twimg.com/profile_banners/38068956/1560134081"/>
    <hyperlink ref="AP96" r:id="rId129" display="https://pbs.twimg.com/profile_banners/239000430/1563866181"/>
    <hyperlink ref="AP97" r:id="rId130" display="https://pbs.twimg.com/profile_banners/2944923808/1487355960"/>
    <hyperlink ref="AP98" r:id="rId131" display="https://pbs.twimg.com/profile_banners/2231756550/1386264034"/>
    <hyperlink ref="AP99" r:id="rId132" display="https://pbs.twimg.com/profile_banners/304894637/1560510436"/>
    <hyperlink ref="AP100" r:id="rId133" display="https://pbs.twimg.com/profile_banners/3039494043/1531143790"/>
    <hyperlink ref="AP101" r:id="rId134" display="https://pbs.twimg.com/profile_banners/2599070112/1511109489"/>
    <hyperlink ref="AP102" r:id="rId135" display="https://pbs.twimg.com/profile_banners/27528134/1559083844"/>
    <hyperlink ref="AP103" r:id="rId136" display="https://pbs.twimg.com/profile_banners/26171899/1433335714"/>
    <hyperlink ref="AP105" r:id="rId137" display="https://pbs.twimg.com/profile_banners/457984599/1359997459"/>
    <hyperlink ref="AP106" r:id="rId138" display="https://pbs.twimg.com/profile_banners/842966920978620416/1490890715"/>
    <hyperlink ref="AP107" r:id="rId139" display="https://pbs.twimg.com/profile_banners/27045873/1564063303"/>
    <hyperlink ref="AP109" r:id="rId140" display="https://pbs.twimg.com/profile_banners/2840711831/1528371371"/>
    <hyperlink ref="AP110" r:id="rId141" display="https://pbs.twimg.com/profile_banners/59849880/1571579825"/>
    <hyperlink ref="AP111" r:id="rId142" display="https://pbs.twimg.com/profile_banners/472023432/1475571314"/>
    <hyperlink ref="AP112" r:id="rId143" display="https://pbs.twimg.com/profile_banners/1092462045818163202/1573309435"/>
    <hyperlink ref="AP113" r:id="rId144" display="https://pbs.twimg.com/profile_banners/235543668/1406991274"/>
    <hyperlink ref="AP114" r:id="rId145" display="https://pbs.twimg.com/profile_banners/306211404/1560885623"/>
    <hyperlink ref="AV3" r:id="rId146" display="http://abs.twimg.com/images/themes/theme10/bg.gif"/>
    <hyperlink ref="AV4" r:id="rId147" display="http://abs.twimg.com/images/themes/theme1/bg.png"/>
    <hyperlink ref="AV5" r:id="rId148" display="http://abs.twimg.com/images/themes/theme1/bg.png"/>
    <hyperlink ref="AV6" r:id="rId149" display="http://abs.twimg.com/images/themes/theme1/bg.png"/>
    <hyperlink ref="AV7" r:id="rId150" display="http://abs.twimg.com/images/themes/theme4/bg.gif"/>
    <hyperlink ref="AV9" r:id="rId151" display="http://abs.twimg.com/images/themes/theme1/bg.png"/>
    <hyperlink ref="AV10" r:id="rId152" display="http://abs.twimg.com/images/themes/theme1/bg.png"/>
    <hyperlink ref="AV11" r:id="rId153" display="http://abs.twimg.com/images/themes/theme1/bg.png"/>
    <hyperlink ref="AV12" r:id="rId154" display="http://abs.twimg.com/images/themes/theme14/bg.gif"/>
    <hyperlink ref="AV13" r:id="rId155" display="http://abs.twimg.com/images/themes/theme1/bg.png"/>
    <hyperlink ref="AV17" r:id="rId156" display="http://abs.twimg.com/images/themes/theme1/bg.png"/>
    <hyperlink ref="AV19" r:id="rId157" display="http://abs.twimg.com/images/themes/theme18/bg.gif"/>
    <hyperlink ref="AV20" r:id="rId158" display="http://abs.twimg.com/images/themes/theme1/bg.png"/>
    <hyperlink ref="AV21" r:id="rId159" display="http://abs.twimg.com/images/themes/theme1/bg.png"/>
    <hyperlink ref="AV22" r:id="rId160" display="http://abs.twimg.com/images/themes/theme12/bg.gif"/>
    <hyperlink ref="AV24" r:id="rId161" display="http://abs.twimg.com/images/themes/theme1/bg.png"/>
    <hyperlink ref="AV25" r:id="rId162" display="http://abs.twimg.com/images/themes/theme1/bg.png"/>
    <hyperlink ref="AV26" r:id="rId163" display="http://abs.twimg.com/images/themes/theme1/bg.png"/>
    <hyperlink ref="AV27" r:id="rId164" display="http://abs.twimg.com/images/themes/theme1/bg.png"/>
    <hyperlink ref="AV28" r:id="rId165" display="http://abs.twimg.com/images/themes/theme1/bg.png"/>
    <hyperlink ref="AV30" r:id="rId166" display="http://abs.twimg.com/images/themes/theme1/bg.png"/>
    <hyperlink ref="AV31" r:id="rId167" display="http://abs.twimg.com/images/themes/theme1/bg.png"/>
    <hyperlink ref="AV33" r:id="rId168" display="http://abs.twimg.com/images/themes/theme1/bg.png"/>
    <hyperlink ref="AV34" r:id="rId169" display="http://abs.twimg.com/images/themes/theme1/bg.png"/>
    <hyperlink ref="AV35" r:id="rId170" display="http://abs.twimg.com/images/themes/theme1/bg.png"/>
    <hyperlink ref="AV39" r:id="rId171" display="http://abs.twimg.com/images/themes/theme1/bg.png"/>
    <hyperlink ref="AV43" r:id="rId172" display="http://abs.twimg.com/images/themes/theme1/bg.png"/>
    <hyperlink ref="AV46" r:id="rId173" display="http://abs.twimg.com/images/themes/theme1/bg.png"/>
    <hyperlink ref="AV54" r:id="rId174" display="http://abs.twimg.com/images/themes/theme1/bg.png"/>
    <hyperlink ref="AV57" r:id="rId175" display="http://abs.twimg.com/images/themes/theme1/bg.png"/>
    <hyperlink ref="AV58" r:id="rId176" display="http://abs.twimg.com/images/themes/theme1/bg.png"/>
    <hyperlink ref="AV63" r:id="rId177" display="http://abs.twimg.com/images/themes/theme1/bg.png"/>
    <hyperlink ref="AV64" r:id="rId178" display="http://abs.twimg.com/images/themes/theme14/bg.gif"/>
    <hyperlink ref="AV65" r:id="rId179" display="http://abs.twimg.com/images/themes/theme14/bg.gif"/>
    <hyperlink ref="AV67" r:id="rId180" display="http://abs.twimg.com/images/themes/theme1/bg.png"/>
    <hyperlink ref="AV68" r:id="rId181" display="http://abs.twimg.com/images/themes/theme1/bg.png"/>
    <hyperlink ref="AV70" r:id="rId182" display="http://abs.twimg.com/images/themes/theme1/bg.png"/>
    <hyperlink ref="AV72" r:id="rId183" display="http://abs.twimg.com/images/themes/theme1/bg.png"/>
    <hyperlink ref="AV74" r:id="rId184" display="http://abs.twimg.com/images/themes/theme1/bg.png"/>
    <hyperlink ref="AV75" r:id="rId185" display="http://abs.twimg.com/images/themes/theme1/bg.png"/>
    <hyperlink ref="AV76" r:id="rId186" display="http://abs.twimg.com/images/themes/theme1/bg.png"/>
    <hyperlink ref="AV77" r:id="rId187" display="http://abs.twimg.com/images/themes/theme6/bg.gif"/>
    <hyperlink ref="AV78" r:id="rId188" display="http://abs.twimg.com/images/themes/theme1/bg.png"/>
    <hyperlink ref="AV79" r:id="rId189" display="http://abs.twimg.com/images/themes/theme1/bg.png"/>
    <hyperlink ref="AV81" r:id="rId190" display="http://abs.twimg.com/images/themes/theme1/bg.png"/>
    <hyperlink ref="AV82" r:id="rId191" display="http://abs.twimg.com/images/themes/theme1/bg.png"/>
    <hyperlink ref="AV83" r:id="rId192" display="http://abs.twimg.com/images/themes/theme1/bg.png"/>
    <hyperlink ref="AV84" r:id="rId193" display="http://abs.twimg.com/images/themes/theme14/bg.gif"/>
    <hyperlink ref="AV85" r:id="rId194" display="http://abs.twimg.com/images/themes/theme14/bg.gif"/>
    <hyperlink ref="AV86" r:id="rId195" display="http://abs.twimg.com/images/themes/theme1/bg.png"/>
    <hyperlink ref="AV87" r:id="rId196" display="http://abs.twimg.com/images/themes/theme12/bg.gif"/>
    <hyperlink ref="AV91" r:id="rId197" display="http://abs.twimg.com/images/themes/theme1/bg.png"/>
    <hyperlink ref="AV92" r:id="rId198" display="http://abs.twimg.com/images/themes/theme1/bg.png"/>
    <hyperlink ref="AV93" r:id="rId199" display="http://abs.twimg.com/images/themes/theme1/bg.png"/>
    <hyperlink ref="AV94" r:id="rId200" display="http://abs.twimg.com/images/themes/theme14/bg.gif"/>
    <hyperlink ref="AV95" r:id="rId201" display="http://abs.twimg.com/images/themes/theme9/bg.gif"/>
    <hyperlink ref="AV96" r:id="rId202" display="http://abs.twimg.com/images/themes/theme14/bg.gif"/>
    <hyperlink ref="AV97" r:id="rId203" display="http://abs.twimg.com/images/themes/theme11/bg.gif"/>
    <hyperlink ref="AV98" r:id="rId204" display="http://abs.twimg.com/images/themes/theme1/bg.png"/>
    <hyperlink ref="AV99" r:id="rId205" display="http://abs.twimg.com/images/themes/theme3/bg.gif"/>
    <hyperlink ref="AV100" r:id="rId206" display="http://abs.twimg.com/images/themes/theme1/bg.png"/>
    <hyperlink ref="AV101" r:id="rId207" display="http://abs.twimg.com/images/themes/theme1/bg.png"/>
    <hyperlink ref="AV102" r:id="rId208" display="http://abs.twimg.com/images/themes/theme1/bg.png"/>
    <hyperlink ref="AV103" r:id="rId209" display="http://abs.twimg.com/images/themes/theme1/bg.png"/>
    <hyperlink ref="AV105" r:id="rId210" display="http://abs.twimg.com/images/themes/theme1/bg.png"/>
    <hyperlink ref="AV106" r:id="rId211" display="http://abs.twimg.com/images/themes/theme1/bg.png"/>
    <hyperlink ref="AV107" r:id="rId212" display="http://abs.twimg.com/images/themes/theme10/bg.gif"/>
    <hyperlink ref="AV109" r:id="rId213" display="http://abs.twimg.com/images/themes/theme1/bg.png"/>
    <hyperlink ref="AV110" r:id="rId214" display="http://abs.twimg.com/images/themes/theme9/bg.gif"/>
    <hyperlink ref="AV111" r:id="rId215" display="http://abs.twimg.com/images/themes/theme1/bg.png"/>
    <hyperlink ref="AV113" r:id="rId216" display="http://abs.twimg.com/images/themes/theme1/bg.png"/>
    <hyperlink ref="AV114" r:id="rId217" display="http://abs.twimg.com/images/themes/theme14/bg.gif"/>
    <hyperlink ref="G3" r:id="rId218" display="http://pbs.twimg.com/profile_images/1171501784797302784/YJqtjIK8_normal.jpg"/>
    <hyperlink ref="G4" r:id="rId219" display="http://pbs.twimg.com/profile_images/1186686931888939009/_awcLYxe_normal.jpg"/>
    <hyperlink ref="G5" r:id="rId220" display="http://pbs.twimg.com/profile_images/1172470108935139328/UDEJtoHU_normal.jpg"/>
    <hyperlink ref="G6" r:id="rId221" display="http://pbs.twimg.com/profile_images/837075770149376000/qwE7m01T_normal.jpg"/>
    <hyperlink ref="G7" r:id="rId222" display="http://pbs.twimg.com/profile_images/574387738566258688/jODCgrWb_normal.jpeg"/>
    <hyperlink ref="G8" r:id="rId223" display="http://pbs.twimg.com/profile_images/1189003224159797256/TaThpEG0_normal.jpg"/>
    <hyperlink ref="G9" r:id="rId224" display="http://pbs.twimg.com/profile_images/1083558899029032961/tweWUB8Y_normal.jpg"/>
    <hyperlink ref="G10" r:id="rId225" display="http://pbs.twimg.com/profile_images/1192092914593255425/dfFFqJHQ_normal.jpg"/>
    <hyperlink ref="G11" r:id="rId226" display="http://pbs.twimg.com/profile_images/719751076/ULE_Colour_Logo_normal.JPG"/>
    <hyperlink ref="G12" r:id="rId227" display="http://pbs.twimg.com/profile_images/1018830936002228224/YWLHf9Zg_normal.jpg"/>
    <hyperlink ref="G13" r:id="rId228" display="http://pbs.twimg.com/profile_images/2622284361/1emzqsaz3t5glbyndf66_normal.jpeg"/>
    <hyperlink ref="G14" r:id="rId229" display="http://pbs.twimg.com/profile_images/896421282933338113/2jg54vqK_normal.jpg"/>
    <hyperlink ref="G15" r:id="rId230" display="http://pbs.twimg.com/profile_images/890022205849034752/rCirxhoN_normal.jpg"/>
    <hyperlink ref="G16" r:id="rId231" display="http://pbs.twimg.com/profile_images/1130254581831651328/I0G-9xbY_normal.jpg"/>
    <hyperlink ref="G17" r:id="rId232" display="http://pbs.twimg.com/profile_images/744017470739079168/IN0IqgOw_normal.jpg"/>
    <hyperlink ref="G18" r:id="rId233" display="http://pbs.twimg.com/profile_images/1186502268486635520/aO-iNWkJ_normal.jpg"/>
    <hyperlink ref="G19" r:id="rId234" display="http://pbs.twimg.com/profile_images/1194942600161222659/OJfSsmRF_normal.jpg"/>
    <hyperlink ref="G20" r:id="rId235" display="http://pbs.twimg.com/profile_images/1157652666496897031/dRbGRf4c_normal.jpg"/>
    <hyperlink ref="G21" r:id="rId236" display="http://pbs.twimg.com/profile_images/1131464970519105541/sucuHzQx_normal.png"/>
    <hyperlink ref="G22" r:id="rId237" display="http://pbs.twimg.com/profile_images/1420213304/174339_100000076364772_6707208_q_normal.jpg"/>
    <hyperlink ref="G23" r:id="rId238" display="http://pbs.twimg.com/profile_images/1107465976562380800/i-y2aFmR_normal.jpg"/>
    <hyperlink ref="G24" r:id="rId239" display="http://pbs.twimg.com/profile_images/816361054699667458/0DVL6HrY_normal.jpg"/>
    <hyperlink ref="G25" r:id="rId240" display="http://pbs.twimg.com/profile_images/1083728030126796800/ECU8PZLP_normal.jpg"/>
    <hyperlink ref="G26" r:id="rId241" display="http://pbs.twimg.com/profile_images/1060008236554739712/gjKr8JP__normal.jpg"/>
    <hyperlink ref="G27" r:id="rId242" display="http://pbs.twimg.com/profile_images/1175069776839958528/0eN6WQqf_normal.jpg"/>
    <hyperlink ref="G28" r:id="rId243" display="http://pbs.twimg.com/profile_images/544538795312291841/nzHiWrIL_normal.jpeg"/>
    <hyperlink ref="G29" r:id="rId244" display="http://pbs.twimg.com/profile_images/1044966703879208960/O0Oo4nTA_normal.jpg"/>
    <hyperlink ref="G30" r:id="rId245" display="http://pbs.twimg.com/profile_images/1058222156755206144/i86KPz6O_normal.jpg"/>
    <hyperlink ref="G31" r:id="rId246" display="http://pbs.twimg.com/profile_images/1079660427527639040/i-kBtZ5X_normal.jpg"/>
    <hyperlink ref="G32" r:id="rId247" display="http://pbs.twimg.com/profile_images/873917150817398787/eQAbPYTf_normal.jpg"/>
    <hyperlink ref="G33" r:id="rId248" display="http://pbs.twimg.com/profile_images/760895141267836928/DdwlC6Jm_normal.jpg"/>
    <hyperlink ref="G34" r:id="rId249" display="http://pbs.twimg.com/profile_images/733145446261088256/AQomkXId_normal.jpg"/>
    <hyperlink ref="G35" r:id="rId250" display="http://pbs.twimg.com/profile_images/554457287444533248/ajMhMUb__normal.png"/>
    <hyperlink ref="G36" r:id="rId251" display="http://pbs.twimg.com/profile_images/1151170646879002624/tKFA7gU6_normal.jpg"/>
    <hyperlink ref="G37" r:id="rId252" display="http://pbs.twimg.com/profile_images/1185260660503920641/KXv-1g5w_normal.jpg"/>
    <hyperlink ref="G38" r:id="rId253" display="http://pbs.twimg.com/profile_images/743255367044390914/OkWSoNce_normal.jpg"/>
    <hyperlink ref="G39" r:id="rId254" display="http://pbs.twimg.com/profile_images/1077045151040716806/0uRt9PF8_normal.jpg"/>
    <hyperlink ref="G40" r:id="rId255" display="http://pbs.twimg.com/profile_images/1184520178853437440/JnCn1o6O_normal.jpg"/>
    <hyperlink ref="G41" r:id="rId256" display="http://pbs.twimg.com/profile_images/1190766327012773895/QDW6G4xA_normal.jpg"/>
    <hyperlink ref="G42" r:id="rId257" display="http://pbs.twimg.com/profile_images/1180843335944200193/gfgeLkGA_normal.jpg"/>
    <hyperlink ref="G43" r:id="rId258" display="http://pbs.twimg.com/profile_images/965999518591397888/QKoyWziU_normal.jpg"/>
    <hyperlink ref="G44" r:id="rId259" display="http://pbs.twimg.com/profile_images/1163629697193906176/wjGwaJ5o_normal.jpg"/>
    <hyperlink ref="G45" r:id="rId260" display="http://pbs.twimg.com/profile_images/1190237030745292800/-D9M0BQR_normal.jpg"/>
    <hyperlink ref="G46" r:id="rId261" display="http://pbs.twimg.com/profile_images/1190497420549001217/hF4Edp-g_normal.jpg"/>
    <hyperlink ref="G47" r:id="rId262" display="http://pbs.twimg.com/profile_images/1171215653732270080/HGdqjRiW_normal.jpg"/>
    <hyperlink ref="G48" r:id="rId263" display="http://pbs.twimg.com/profile_images/971562010952585221/3Enw9sMo_normal.jpg"/>
    <hyperlink ref="G49" r:id="rId264" display="http://pbs.twimg.com/profile_images/909362726815838208/mgVFjSE__normal.jpg"/>
    <hyperlink ref="G50" r:id="rId265" display="http://pbs.twimg.com/profile_images/1190341540541022211/Z2G77ntB_normal.jpg"/>
    <hyperlink ref="G51" r:id="rId266" display="http://pbs.twimg.com/profile_images/1155165142155497473/ukZ8OH2P_normal.jpg"/>
    <hyperlink ref="G52" r:id="rId267" display="http://pbs.twimg.com/profile_images/1191392092444135434/OzWChBPn_normal.jpg"/>
    <hyperlink ref="G53" r:id="rId268" display="http://pbs.twimg.com/profile_images/1134574112221777921/fNSrq64U_normal.png"/>
    <hyperlink ref="G54" r:id="rId269" display="http://pbs.twimg.com/profile_images/1192886671945191424/0X-wJAN8_normal.jpg"/>
    <hyperlink ref="G55" r:id="rId270" display="http://pbs.twimg.com/profile_images/964955263190159362/5irdbm7t_normal.jpg"/>
    <hyperlink ref="G56" r:id="rId271" display="http://pbs.twimg.com/profile_images/1191504271910604806/iWWrsF3H_normal.jpg"/>
    <hyperlink ref="G57" r:id="rId272" display="http://pbs.twimg.com/profile_images/1195468407552061440/Uk0w7xpo_normal.jpg"/>
    <hyperlink ref="G58" r:id="rId273" display="http://pbs.twimg.com/profile_images/1195374000358211585/9433PBPx_normal.jpg"/>
    <hyperlink ref="G59" r:id="rId274" display="http://abs.twimg.com/sticky/default_profile_images/default_profile_normal.png"/>
    <hyperlink ref="G60" r:id="rId275" display="http://pbs.twimg.com/profile_images/990731368710619136/zTWhmfKq_normal.jpg"/>
    <hyperlink ref="G61" r:id="rId276" display="http://pbs.twimg.com/profile_images/1190246658061279232/dS-stCPF_normal.jpg"/>
    <hyperlink ref="G62" r:id="rId277" display="http://pbs.twimg.com/profile_images/1182484006673244165/nqhJFntL_normal.jpg"/>
    <hyperlink ref="G63" r:id="rId278" display="http://pbs.twimg.com/profile_images/1126860442507280384/q4Q0BsrW_normal.jpg"/>
    <hyperlink ref="G64" r:id="rId279" display="http://pbs.twimg.com/profile_images/885610651464454146/R3n2aVfv_normal.jpg"/>
    <hyperlink ref="G65" r:id="rId280" display="http://pbs.twimg.com/profile_images/1017876393282154499/jP3RcTF4_normal.jpg"/>
    <hyperlink ref="G66" r:id="rId281" display="http://abs.twimg.com/sticky/default_profile_images/default_profile_normal.png"/>
    <hyperlink ref="G67" r:id="rId282" display="http://pbs.twimg.com/profile_images/1187485910096584709/wu8XejVL_normal.jpg"/>
    <hyperlink ref="G68" r:id="rId283" display="http://pbs.twimg.com/profile_images/926475064270381057/EaIncA7k_normal.jpg"/>
    <hyperlink ref="G69" r:id="rId284" display="http://pbs.twimg.com/profile_images/1188585327964884993/hVy_ZBED_normal.jpg"/>
    <hyperlink ref="G70" r:id="rId285" display="http://pbs.twimg.com/profile_images/1122044350798626816/MOGsdw9r_normal.jpg"/>
    <hyperlink ref="G71" r:id="rId286" display="http://pbs.twimg.com/profile_images/1091870448823033858/HSLSxcbS_normal.jpg"/>
    <hyperlink ref="G72" r:id="rId287" display="http://pbs.twimg.com/profile_images/873490062058684416/xblTpdx3_normal.jpg"/>
    <hyperlink ref="G73" r:id="rId288" display="http://pbs.twimg.com/profile_images/1188829806059651072/KYoH7gJZ_normal.jpg"/>
    <hyperlink ref="G74" r:id="rId289" display="http://pbs.twimg.com/profile_images/964520356663971841/2MLkQqf6_normal.jpg"/>
    <hyperlink ref="G75" r:id="rId290" display="http://pbs.twimg.com/profile_images/997379779597922305/vTiphY-W_normal.jpg"/>
    <hyperlink ref="G76" r:id="rId291" display="http://pbs.twimg.com/profile_images/757923103007707136/30XAQLzL_normal.jpg"/>
    <hyperlink ref="G77" r:id="rId292" display="http://pbs.twimg.com/profile_images/1028208484033212417/oYc-auUl_normal.jpg"/>
    <hyperlink ref="G78" r:id="rId293" display="http://pbs.twimg.com/profile_images/1178942493527887872/n5CGfbGt_normal.jpg"/>
    <hyperlink ref="G79" r:id="rId294" display="http://pbs.twimg.com/profile_images/693608454099841024/djWzwzzg_normal.jpg"/>
    <hyperlink ref="G80" r:id="rId295" display="http://pbs.twimg.com/profile_images/930755042524762113/jB-T2W50_normal.jpg"/>
    <hyperlink ref="G81" r:id="rId296" display="http://pbs.twimg.com/profile_images/815945781802844160/WkHtVTua_normal.jpg"/>
    <hyperlink ref="G82" r:id="rId297" display="http://pbs.twimg.com/profile_images/1114294290375688193/P9mcJNGb_normal.png"/>
    <hyperlink ref="G83" r:id="rId298" display="http://pbs.twimg.com/profile_images/805463029164994564/fUK_sB0t_normal.jpg"/>
    <hyperlink ref="G84" r:id="rId299" display="http://pbs.twimg.com/profile_images/1144094976193769472/-2dHk_9M_normal.jpg"/>
    <hyperlink ref="G85" r:id="rId300" display="http://pbs.twimg.com/profile_images/1010015001522782210/w6owHAul_normal.jpg"/>
    <hyperlink ref="G86" r:id="rId301" display="http://pbs.twimg.com/profile_images/1456858309/Ellefson_Dennon_Photo_normal.jpg"/>
    <hyperlink ref="G87" r:id="rId302" display="http://pbs.twimg.com/profile_images/1088989118019694592/MpzSj0Fv_normal.jpg"/>
    <hyperlink ref="G88" r:id="rId303" display="http://pbs.twimg.com/profile_images/1138895766875967488/BdF3kgM5_normal.jpg"/>
    <hyperlink ref="G89" r:id="rId304" display="http://pbs.twimg.com/profile_images/1036866471232557056/NYHguy7t_normal.jpg"/>
    <hyperlink ref="G90" r:id="rId305" display="http://pbs.twimg.com/profile_images/1172149553019015168/BZPABHLM_normal.jpg"/>
    <hyperlink ref="G91" r:id="rId306" display="http://pbs.twimg.com/profile_images/1168260991475490816/jS6x2o2l_normal.jpg"/>
    <hyperlink ref="G92" r:id="rId307" display="http://pbs.twimg.com/profile_images/1148612027650387969/jQ2q2SWd_normal.png"/>
    <hyperlink ref="G93" r:id="rId308" display="http://pbs.twimg.com/profile_images/1058075293389328395/bsPTg94m_normal.jpg"/>
    <hyperlink ref="G94" r:id="rId309" display="http://pbs.twimg.com/profile_images/1191499206550335491/vcaPuus2_normal.jpg"/>
    <hyperlink ref="G95" r:id="rId310" display="http://pbs.twimg.com/profile_images/1137910794904100864/RqESFQ_u_normal.jpg"/>
    <hyperlink ref="G96" r:id="rId311" display="http://pbs.twimg.com/profile_images/1153565303890206720/UwzwpHNz_normal.jpg"/>
    <hyperlink ref="G97" r:id="rId312" display="http://pbs.twimg.com/profile_images/832650997172350978/aDpjJhZM_normal.jpg"/>
    <hyperlink ref="G98" r:id="rId313" display="http://pbs.twimg.com/profile_images/378800000833175463/a93e5c90c970a0bfd192de1d0e3a3b5e_normal.jpeg"/>
    <hyperlink ref="G99" r:id="rId314" display="http://pbs.twimg.com/profile_images/1139487869565919232/B5-HSz8L_normal.png"/>
    <hyperlink ref="G100" r:id="rId315" display="http://pbs.twimg.com/profile_images/1184571527540465667/VQ4GCm17_normal.jpg"/>
    <hyperlink ref="G101" r:id="rId316" display="http://pbs.twimg.com/profile_images/1185969046757490693/kTBt-Q_K_normal.jpg"/>
    <hyperlink ref="G102" r:id="rId317" display="http://pbs.twimg.com/profile_images/1188647533377212418/bXoa8TU0_normal.jpg"/>
    <hyperlink ref="G103" r:id="rId318" display="http://pbs.twimg.com/profile_images/1181707507649130496/Pc577BXz_normal.jpg"/>
    <hyperlink ref="G104" r:id="rId319" display="http://abs.twimg.com/sticky/default_profile_images/default_profile_normal.png"/>
    <hyperlink ref="G105" r:id="rId320" display="http://pbs.twimg.com/profile_images/949270171755077632/dw3M-58z_normal.jpg"/>
    <hyperlink ref="G106" r:id="rId321" display="http://pbs.twimg.com/profile_images/1042531021118300160/xuLMVPJ8_normal.jpg"/>
    <hyperlink ref="G107" r:id="rId322" display="http://pbs.twimg.com/profile_images/1155167565867622401/ccSfRNBG_normal.jpg"/>
    <hyperlink ref="G108" r:id="rId323" display="http://pbs.twimg.com/profile_images/1194065223650435072/j2KRY3-T_normal.jpg"/>
    <hyperlink ref="G109" r:id="rId324" display="http://pbs.twimg.com/profile_images/1004688460869877760/pH1QGgZp_normal.jpg"/>
    <hyperlink ref="G110" r:id="rId325" display="http://pbs.twimg.com/profile_images/1185917535654428672/Aw2ICP2H_normal.jpg"/>
    <hyperlink ref="G111" r:id="rId326" display="http://pbs.twimg.com/profile_images/616355740387799041/Id7uXQoF_normal.png"/>
    <hyperlink ref="G112" r:id="rId327" display="http://pbs.twimg.com/profile_images/1190483830500724737/_eSrj3Lz_normal.jpg"/>
    <hyperlink ref="G113" r:id="rId328" display="http://pbs.twimg.com/profile_images/1133401975700250624/-5Pab0-y_normal.jpg"/>
    <hyperlink ref="G114" r:id="rId329" display="http://pbs.twimg.com/profile_images/1186424203869900800/v75KFdvu_normal.jpg"/>
    <hyperlink ref="AY3" r:id="rId330" display="https://twitter.com/fergdevins"/>
    <hyperlink ref="AY4" r:id="rId331" display="https://twitter.com/thereal_mikebsr"/>
    <hyperlink ref="AY5" r:id="rId332" display="https://twitter.com/rgiii"/>
    <hyperlink ref="AY6" r:id="rId333" display="https://twitter.com/sleepinggiant"/>
    <hyperlink ref="AY7" r:id="rId334" display="https://twitter.com/kristinasky"/>
    <hyperlink ref="AY8" r:id="rId335" display="https://twitter.com/curiousthats"/>
    <hyperlink ref="AY9" r:id="rId336" display="https://twitter.com/repswalwell"/>
    <hyperlink ref="AY10" r:id="rId337" display="https://twitter.com/justinbradley79"/>
    <hyperlink ref="AY11" r:id="rId338" display="https://twitter.com/uniquelives"/>
    <hyperlink ref="AY12" r:id="rId339" display="https://twitter.com/the_auditorium"/>
    <hyperlink ref="AY13" r:id="rId340" display="https://twitter.com/johncleese"/>
    <hyperlink ref="AY14" r:id="rId341" display="https://twitter.com/sleepinggianttn"/>
    <hyperlink ref="AY15" r:id="rId342" display="https://twitter.com/fauxfleck"/>
    <hyperlink ref="AY16" r:id="rId343" display="https://twitter.com/you_lookingatme"/>
    <hyperlink ref="AY17" r:id="rId344" display="https://twitter.com/amermilnews"/>
    <hyperlink ref="AY18" r:id="rId345" display="https://twitter.com/werenskiwarrior"/>
    <hyperlink ref="AY19" r:id="rId346" display="https://twitter.com/pinkavis"/>
    <hyperlink ref="AY20" r:id="rId347" display="https://twitter.com/quin4trump"/>
    <hyperlink ref="AY21" r:id="rId348" display="https://twitter.com/usvetram"/>
    <hyperlink ref="AY22" r:id="rId349" display="https://twitter.com/scottrickhoff"/>
    <hyperlink ref="AY23" r:id="rId350" display="https://twitter.com/agortitz"/>
    <hyperlink ref="AY24" r:id="rId351" display="https://twitter.com/repadamschiff"/>
    <hyperlink ref="AY25" r:id="rId352" display="https://twitter.com/everyvoicenc"/>
    <hyperlink ref="AY26" r:id="rId353" display="https://twitter.com/doctorcherokee"/>
    <hyperlink ref="AY27" r:id="rId354" display="https://twitter.com/edukfun"/>
    <hyperlink ref="AY28" r:id="rId355" display="https://twitter.com/notabeekeeper"/>
    <hyperlink ref="AY29" r:id="rId356" display="https://twitter.com/wagonknoggin"/>
    <hyperlink ref="AY30" r:id="rId357" display="https://twitter.com/freddyrace14"/>
    <hyperlink ref="AY31" r:id="rId358" display="https://twitter.com/biglytrumpette"/>
    <hyperlink ref="AY32" r:id="rId359" display="https://twitter.com/marilynlavala"/>
    <hyperlink ref="AY33" r:id="rId360" display="https://twitter.com/veritas_2016"/>
    <hyperlink ref="AY34" r:id="rId361" display="https://twitter.com/saponi42071"/>
    <hyperlink ref="AY35" r:id="rId362" display="https://twitter.com/rosaleeadams"/>
    <hyperlink ref="AY36" r:id="rId363" display="https://twitter.com/gracielovesusa"/>
    <hyperlink ref="AY37" r:id="rId364" display="https://twitter.com/realboduke"/>
    <hyperlink ref="AY38" r:id="rId365" display="https://twitter.com/ygbshittinme"/>
    <hyperlink ref="AY39" r:id="rId366" display="https://twitter.com/patatatat"/>
    <hyperlink ref="AY40" r:id="rId367" display="https://twitter.com/schanette55"/>
    <hyperlink ref="AY41" r:id="rId368" display="https://twitter.com/cmccbyfaith"/>
    <hyperlink ref="AY42" r:id="rId369" display="https://twitter.com/redwins3_first"/>
    <hyperlink ref="AY43" r:id="rId370" display="https://twitter.com/readyouforfree"/>
    <hyperlink ref="AY44" r:id="rId371" display="https://twitter.com/fastcow33"/>
    <hyperlink ref="AY45" r:id="rId372" display="https://twitter.com/lastlaughaemial"/>
    <hyperlink ref="AY46" r:id="rId373" display="https://twitter.com/spaceforcebravo"/>
    <hyperlink ref="AY47" r:id="rId374" display="https://twitter.com/hunteroffacts"/>
    <hyperlink ref="AY48" r:id="rId375" display="https://twitter.com/jamie32377541"/>
    <hyperlink ref="AY49" r:id="rId376" display="https://twitter.com/bartole_richard"/>
    <hyperlink ref="AY50" r:id="rId377" display="https://twitter.com/theloneranger44"/>
    <hyperlink ref="AY51" r:id="rId378" display="https://twitter.com/tinmp721"/>
    <hyperlink ref="AY52" r:id="rId379" display="https://twitter.com/onfire4trump"/>
    <hyperlink ref="AY53" r:id="rId380" display="https://twitter.com/dontatmebro2"/>
    <hyperlink ref="AY54" r:id="rId381" display="https://twitter.com/vehementredhead"/>
    <hyperlink ref="AY55" r:id="rId382" display="https://twitter.com/larryhumphries1"/>
    <hyperlink ref="AY56" r:id="rId383" display="https://twitter.com/jaketaylorslide"/>
    <hyperlink ref="AY57" r:id="rId384" display="https://twitter.com/maggie51852"/>
    <hyperlink ref="AY58" r:id="rId385" display="https://twitter.com/_jstmehere_"/>
    <hyperlink ref="AY59" r:id="rId386" display="https://twitter.com/someotherperso3"/>
    <hyperlink ref="AY60" r:id="rId387" display="https://twitter.com/establishmentno"/>
    <hyperlink ref="AY61" r:id="rId388" display="https://twitter.com/sinnersgonnasin"/>
    <hyperlink ref="AY62" r:id="rId389" display="https://twitter.com/joanne48640679"/>
    <hyperlink ref="AY63" r:id="rId390" display="https://twitter.com/robertbunyan88"/>
    <hyperlink ref="AY64" r:id="rId391" display="https://twitter.com/gopherfootball"/>
    <hyperlink ref="AY65" r:id="rId392" display="https://twitter.com/coach_fleck"/>
    <hyperlink ref="AY66" r:id="rId393" display="https://twitter.com/maballoar"/>
    <hyperlink ref="AY67" r:id="rId394" display="https://twitter.com/zinebelrhazoui"/>
    <hyperlink ref="AY68" r:id="rId395" display="https://twitter.com/pascalfagnoux"/>
    <hyperlink ref="AY69" r:id="rId396" display="https://twitter.com/ciszewskidavid"/>
    <hyperlink ref="AY70" r:id="rId397" display="https://twitter.com/citoyen2p"/>
    <hyperlink ref="AY71" r:id="rId398" display="https://twitter.com/atarkaofficial"/>
    <hyperlink ref="AY72" r:id="rId399" display="https://twitter.com/dtfmedia"/>
    <hyperlink ref="AY73" r:id="rId400" display="https://twitter.com/rakesh_swain62"/>
    <hyperlink ref="AY74" r:id="rId401" display="https://twitter.com/smartdecteam"/>
    <hyperlink ref="AY75" r:id="rId402" display="https://twitter.com/digitexfutures"/>
    <hyperlink ref="AY76" r:id="rId403" display="https://twitter.com/stewartlfc"/>
    <hyperlink ref="AY77" r:id="rId404" display="https://twitter.com/merryguido"/>
    <hyperlink ref="AY78" r:id="rId405" display="https://twitter.com/andycruix"/>
    <hyperlink ref="AY79" r:id="rId406" display="https://twitter.com/trudginon1"/>
    <hyperlink ref="AY80" r:id="rId407" display="https://twitter.com/jaikub713"/>
    <hyperlink ref="AY81" r:id="rId408" display="https://twitter.com/dnc"/>
    <hyperlink ref="AY82" r:id="rId409" display="https://twitter.com/speakerpelosi"/>
    <hyperlink ref="AY83" r:id="rId410" display="https://twitter.com/distortionover"/>
    <hyperlink ref="AY84" r:id="rId411" display="https://twitter.com/mikeportnoy"/>
    <hyperlink ref="AY85" r:id="rId412" display="https://twitter.com/metalallegiance"/>
    <hyperlink ref="AY86" r:id="rId413" display="https://twitter.com/ellefsondavid"/>
    <hyperlink ref="AY87" r:id="rId414" display="https://twitter.com/megadeth"/>
    <hyperlink ref="AY88" r:id="rId415" display="https://twitter.com/davidwilliamsdk"/>
    <hyperlink ref="AY89" r:id="rId416" display="https://twitter.com/teddyfraud"/>
    <hyperlink ref="AY90" r:id="rId417" display="https://twitter.com/slpng_giants"/>
    <hyperlink ref="AY91" r:id="rId418" display="https://twitter.com/pee_double_you"/>
    <hyperlink ref="AY92" r:id="rId419" display="https://twitter.com/radiox"/>
    <hyperlink ref="AY93" r:id="rId420" display="https://twitter.com/gav_big"/>
    <hyperlink ref="AY94" r:id="rId421" display="https://twitter.com/spider14ros"/>
    <hyperlink ref="AY95" r:id="rId422" display="https://twitter.com/onlyonethegoat"/>
    <hyperlink ref="AY96" r:id="rId423" display="https://twitter.com/whoistwon"/>
    <hyperlink ref="AY97" r:id="rId424" display="https://twitter.com/kaz_macklin"/>
    <hyperlink ref="AY98" r:id="rId425" display="https://twitter.com/buckmoreparkscs"/>
    <hyperlink ref="AY99" r:id="rId426" display="https://twitter.com/infotechuk"/>
    <hyperlink ref="AY100" r:id="rId427" display="https://twitter.com/gorechristophe2"/>
    <hyperlink ref="AY101" r:id="rId428" display="https://twitter.com/jaysonbuford"/>
    <hyperlink ref="AY102" r:id="rId429" display="https://twitter.com/kazeem"/>
    <hyperlink ref="AY103" r:id="rId430" display="https://twitter.com/mallyjames"/>
    <hyperlink ref="AY104" r:id="rId431" display="https://twitter.com/jeparker9"/>
    <hyperlink ref="AY105" r:id="rId432" display="https://twitter.com/breitbartnews"/>
    <hyperlink ref="AY106" r:id="rId433" display="https://twitter.com/go_usc_gamecock"/>
    <hyperlink ref="AY107" r:id="rId434" display="https://twitter.com/trumpgirl_45_"/>
    <hyperlink ref="AY108" r:id="rId435" display="https://twitter.com/sleepin56672664"/>
    <hyperlink ref="AY109" r:id="rId436" display="https://twitter.com/mixmastersonny"/>
    <hyperlink ref="AY110" r:id="rId437" display="https://twitter.com/ptacole1"/>
    <hyperlink ref="AY111" r:id="rId438" display="https://twitter.com/logainm_ie"/>
    <hyperlink ref="AY112" r:id="rId439" display="https://twitter.com/slaineni"/>
    <hyperlink ref="AY113" r:id="rId440" display="https://twitter.com/aonghusoha"/>
    <hyperlink ref="AY114" r:id="rId441" display="https://twitter.com/garethrjs"/>
  </hyperlinks>
  <printOptions/>
  <pageMargins left="0.7" right="0.7" top="0.75" bottom="0.75" header="0.3" footer="0.3"/>
  <pageSetup horizontalDpi="600" verticalDpi="600" orientation="portrait" r:id="rId446"/>
  <drawing r:id="rId445"/>
  <legacyDrawing r:id="rId443"/>
  <tableParts>
    <tablePart r:id="rId444"/>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22"/>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140625" style="0" bestFit="1" customWidth="1"/>
    <col min="26" max="26" width="14.57421875" style="0" bestFit="1" customWidth="1"/>
    <col min="27" max="27" width="14.7109375" style="0" bestFit="1" customWidth="1"/>
    <col min="28" max="28" width="12.57421875" style="0" bestFit="1" customWidth="1"/>
    <col min="29" max="29" width="15.7109375" style="0" bestFit="1" customWidth="1"/>
    <col min="30" max="30" width="13.7109375" style="0" bestFit="1" customWidth="1"/>
    <col min="31" max="31" width="16.8515625" style="0" bestFit="1" customWidth="1"/>
    <col min="32" max="32" width="11.421875" style="0" bestFit="1" customWidth="1"/>
    <col min="33" max="33" width="21.57421875" style="0" bestFit="1" customWidth="1"/>
    <col min="34" max="34" width="26.8515625" style="0" bestFit="1" customWidth="1"/>
    <col min="35" max="35" width="22.421875" style="0" bestFit="1" customWidth="1"/>
    <col min="36" max="36" width="27.8515625" style="0" bestFit="1" customWidth="1"/>
    <col min="37" max="37" width="27.140625" style="0" bestFit="1" customWidth="1"/>
    <col min="38" max="38" width="32.57421875" style="0" bestFit="1" customWidth="1"/>
    <col min="39" max="39" width="18.00390625" style="0" bestFit="1" customWidth="1"/>
    <col min="40" max="40" width="22.140625" style="0" bestFit="1" customWidth="1"/>
    <col min="41" max="41" width="16.2812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1473</v>
      </c>
      <c r="Z2" s="13" t="s">
        <v>1487</v>
      </c>
      <c r="AA2" s="13" t="s">
        <v>1520</v>
      </c>
      <c r="AB2" s="13" t="s">
        <v>1569</v>
      </c>
      <c r="AC2" s="13" t="s">
        <v>1627</v>
      </c>
      <c r="AD2" s="13" t="s">
        <v>1658</v>
      </c>
      <c r="AE2" s="13" t="s">
        <v>1659</v>
      </c>
      <c r="AF2" s="13" t="s">
        <v>1679</v>
      </c>
      <c r="AG2" s="122" t="s">
        <v>1887</v>
      </c>
      <c r="AH2" s="122" t="s">
        <v>1888</v>
      </c>
      <c r="AI2" s="122" t="s">
        <v>1889</v>
      </c>
      <c r="AJ2" s="122" t="s">
        <v>1890</v>
      </c>
      <c r="AK2" s="122" t="s">
        <v>1891</v>
      </c>
      <c r="AL2" s="122" t="s">
        <v>1892</v>
      </c>
      <c r="AM2" s="122" t="s">
        <v>1893</v>
      </c>
      <c r="AN2" s="122" t="s">
        <v>1894</v>
      </c>
      <c r="AO2" s="122" t="s">
        <v>1897</v>
      </c>
    </row>
    <row r="3" spans="1:41" ht="15">
      <c r="A3" s="89" t="s">
        <v>1413</v>
      </c>
      <c r="B3" s="65" t="s">
        <v>1433</v>
      </c>
      <c r="C3" s="65" t="s">
        <v>56</v>
      </c>
      <c r="D3" s="106"/>
      <c r="E3" s="105"/>
      <c r="F3" s="107" t="s">
        <v>1934</v>
      </c>
      <c r="G3" s="108"/>
      <c r="H3" s="108"/>
      <c r="I3" s="109">
        <v>3</v>
      </c>
      <c r="J3" s="110"/>
      <c r="K3" s="48">
        <v>46</v>
      </c>
      <c r="L3" s="48">
        <v>133</v>
      </c>
      <c r="M3" s="48">
        <v>0</v>
      </c>
      <c r="N3" s="48">
        <v>133</v>
      </c>
      <c r="O3" s="48">
        <v>0</v>
      </c>
      <c r="P3" s="49">
        <v>0.007575757575757576</v>
      </c>
      <c r="Q3" s="49">
        <v>0.015037593984962405</v>
      </c>
      <c r="R3" s="48">
        <v>1</v>
      </c>
      <c r="S3" s="48">
        <v>0</v>
      </c>
      <c r="T3" s="48">
        <v>46</v>
      </c>
      <c r="U3" s="48">
        <v>133</v>
      </c>
      <c r="V3" s="48">
        <v>2</v>
      </c>
      <c r="W3" s="49">
        <v>1.831758</v>
      </c>
      <c r="X3" s="49">
        <v>0.0642512077294686</v>
      </c>
      <c r="Y3" s="78"/>
      <c r="Z3" s="78"/>
      <c r="AA3" s="78" t="s">
        <v>380</v>
      </c>
      <c r="AB3" s="86" t="s">
        <v>1570</v>
      </c>
      <c r="AC3" s="86" t="s">
        <v>1628</v>
      </c>
      <c r="AD3" s="86" t="s">
        <v>298</v>
      </c>
      <c r="AE3" s="86" t="s">
        <v>1660</v>
      </c>
      <c r="AF3" s="86" t="s">
        <v>1680</v>
      </c>
      <c r="AG3" s="119">
        <v>6</v>
      </c>
      <c r="AH3" s="123">
        <v>2.816901408450704</v>
      </c>
      <c r="AI3" s="119">
        <v>0</v>
      </c>
      <c r="AJ3" s="123">
        <v>0</v>
      </c>
      <c r="AK3" s="119">
        <v>0</v>
      </c>
      <c r="AL3" s="123">
        <v>0</v>
      </c>
      <c r="AM3" s="119">
        <v>207</v>
      </c>
      <c r="AN3" s="123">
        <v>97.1830985915493</v>
      </c>
      <c r="AO3" s="119">
        <v>213</v>
      </c>
    </row>
    <row r="4" spans="1:41" ht="15">
      <c r="A4" s="89" t="s">
        <v>1414</v>
      </c>
      <c r="B4" s="65" t="s">
        <v>1434</v>
      </c>
      <c r="C4" s="65" t="s">
        <v>56</v>
      </c>
      <c r="D4" s="112"/>
      <c r="E4" s="111"/>
      <c r="F4" s="113" t="s">
        <v>1935</v>
      </c>
      <c r="G4" s="114"/>
      <c r="H4" s="114"/>
      <c r="I4" s="115">
        <v>4</v>
      </c>
      <c r="J4" s="116"/>
      <c r="K4" s="48">
        <v>10</v>
      </c>
      <c r="L4" s="48">
        <v>8</v>
      </c>
      <c r="M4" s="48">
        <v>7</v>
      </c>
      <c r="N4" s="48">
        <v>15</v>
      </c>
      <c r="O4" s="48">
        <v>15</v>
      </c>
      <c r="P4" s="49" t="s">
        <v>1448</v>
      </c>
      <c r="Q4" s="49" t="s">
        <v>1448</v>
      </c>
      <c r="R4" s="48">
        <v>10</v>
      </c>
      <c r="S4" s="48">
        <v>10</v>
      </c>
      <c r="T4" s="48">
        <v>1</v>
      </c>
      <c r="U4" s="48">
        <v>5</v>
      </c>
      <c r="V4" s="48">
        <v>0</v>
      </c>
      <c r="W4" s="49">
        <v>0</v>
      </c>
      <c r="X4" s="49">
        <v>0</v>
      </c>
      <c r="Y4" s="78" t="s">
        <v>1474</v>
      </c>
      <c r="Z4" s="78" t="s">
        <v>1488</v>
      </c>
      <c r="AA4" s="78" t="s">
        <v>1521</v>
      </c>
      <c r="AB4" s="86" t="s">
        <v>1571</v>
      </c>
      <c r="AC4" s="86" t="s">
        <v>1629</v>
      </c>
      <c r="AD4" s="86"/>
      <c r="AE4" s="86" t="s">
        <v>1661</v>
      </c>
      <c r="AF4" s="86" t="s">
        <v>1681</v>
      </c>
      <c r="AG4" s="119">
        <v>11</v>
      </c>
      <c r="AH4" s="123">
        <v>2.972972972972973</v>
      </c>
      <c r="AI4" s="119">
        <v>12</v>
      </c>
      <c r="AJ4" s="123">
        <v>3.2432432432432434</v>
      </c>
      <c r="AK4" s="119">
        <v>0</v>
      </c>
      <c r="AL4" s="123">
        <v>0</v>
      </c>
      <c r="AM4" s="119">
        <v>347</v>
      </c>
      <c r="AN4" s="123">
        <v>93.78378378378379</v>
      </c>
      <c r="AO4" s="119">
        <v>370</v>
      </c>
    </row>
    <row r="5" spans="1:41" ht="15">
      <c r="A5" s="89" t="s">
        <v>1415</v>
      </c>
      <c r="B5" s="65" t="s">
        <v>1435</v>
      </c>
      <c r="C5" s="65" t="s">
        <v>56</v>
      </c>
      <c r="D5" s="112"/>
      <c r="E5" s="111"/>
      <c r="F5" s="113" t="s">
        <v>1415</v>
      </c>
      <c r="G5" s="114"/>
      <c r="H5" s="114"/>
      <c r="I5" s="115">
        <v>5</v>
      </c>
      <c r="J5" s="116"/>
      <c r="K5" s="48">
        <v>5</v>
      </c>
      <c r="L5" s="48">
        <v>4</v>
      </c>
      <c r="M5" s="48">
        <v>0</v>
      </c>
      <c r="N5" s="48">
        <v>4</v>
      </c>
      <c r="O5" s="48">
        <v>0</v>
      </c>
      <c r="P5" s="49">
        <v>0</v>
      </c>
      <c r="Q5" s="49">
        <v>0</v>
      </c>
      <c r="R5" s="48">
        <v>1</v>
      </c>
      <c r="S5" s="48">
        <v>0</v>
      </c>
      <c r="T5" s="48">
        <v>5</v>
      </c>
      <c r="U5" s="48">
        <v>4</v>
      </c>
      <c r="V5" s="48">
        <v>3</v>
      </c>
      <c r="W5" s="49">
        <v>1.44</v>
      </c>
      <c r="X5" s="49">
        <v>0.2</v>
      </c>
      <c r="Y5" s="78"/>
      <c r="Z5" s="78"/>
      <c r="AA5" s="78"/>
      <c r="AB5" s="86" t="s">
        <v>578</v>
      </c>
      <c r="AC5" s="86" t="s">
        <v>578</v>
      </c>
      <c r="AD5" s="86" t="s">
        <v>251</v>
      </c>
      <c r="AE5" s="86" t="s">
        <v>1662</v>
      </c>
      <c r="AF5" s="86" t="s">
        <v>1682</v>
      </c>
      <c r="AG5" s="119">
        <v>0</v>
      </c>
      <c r="AH5" s="123">
        <v>0</v>
      </c>
      <c r="AI5" s="119">
        <v>0</v>
      </c>
      <c r="AJ5" s="123">
        <v>0</v>
      </c>
      <c r="AK5" s="119">
        <v>0</v>
      </c>
      <c r="AL5" s="123">
        <v>0</v>
      </c>
      <c r="AM5" s="119">
        <v>20</v>
      </c>
      <c r="AN5" s="123">
        <v>100</v>
      </c>
      <c r="AO5" s="119">
        <v>20</v>
      </c>
    </row>
    <row r="6" spans="1:41" ht="15">
      <c r="A6" s="89" t="s">
        <v>1416</v>
      </c>
      <c r="B6" s="65" t="s">
        <v>1436</v>
      </c>
      <c r="C6" s="65" t="s">
        <v>56</v>
      </c>
      <c r="D6" s="112"/>
      <c r="E6" s="111"/>
      <c r="F6" s="113" t="s">
        <v>1416</v>
      </c>
      <c r="G6" s="114"/>
      <c r="H6" s="114"/>
      <c r="I6" s="115">
        <v>6</v>
      </c>
      <c r="J6" s="116"/>
      <c r="K6" s="48">
        <v>5</v>
      </c>
      <c r="L6" s="48">
        <v>4</v>
      </c>
      <c r="M6" s="48">
        <v>0</v>
      </c>
      <c r="N6" s="48">
        <v>4</v>
      </c>
      <c r="O6" s="48">
        <v>0</v>
      </c>
      <c r="P6" s="49">
        <v>0</v>
      </c>
      <c r="Q6" s="49">
        <v>0</v>
      </c>
      <c r="R6" s="48">
        <v>1</v>
      </c>
      <c r="S6" s="48">
        <v>0</v>
      </c>
      <c r="T6" s="48">
        <v>5</v>
      </c>
      <c r="U6" s="48">
        <v>4</v>
      </c>
      <c r="V6" s="48">
        <v>2</v>
      </c>
      <c r="W6" s="49">
        <v>1.28</v>
      </c>
      <c r="X6" s="49">
        <v>0.2</v>
      </c>
      <c r="Y6" s="78" t="s">
        <v>367</v>
      </c>
      <c r="Z6" s="78" t="s">
        <v>374</v>
      </c>
      <c r="AA6" s="78" t="s">
        <v>216</v>
      </c>
      <c r="AB6" s="86" t="s">
        <v>578</v>
      </c>
      <c r="AC6" s="86" t="s">
        <v>578</v>
      </c>
      <c r="AD6" s="86"/>
      <c r="AE6" s="86" t="s">
        <v>1663</v>
      </c>
      <c r="AF6" s="86" t="s">
        <v>1683</v>
      </c>
      <c r="AG6" s="119">
        <v>1</v>
      </c>
      <c r="AH6" s="123">
        <v>3.7037037037037037</v>
      </c>
      <c r="AI6" s="119">
        <v>1</v>
      </c>
      <c r="AJ6" s="123">
        <v>3.7037037037037037</v>
      </c>
      <c r="AK6" s="119">
        <v>0</v>
      </c>
      <c r="AL6" s="123">
        <v>0</v>
      </c>
      <c r="AM6" s="119">
        <v>25</v>
      </c>
      <c r="AN6" s="123">
        <v>92.5925925925926</v>
      </c>
      <c r="AO6" s="119">
        <v>27</v>
      </c>
    </row>
    <row r="7" spans="1:41" ht="15">
      <c r="A7" s="89" t="s">
        <v>1417</v>
      </c>
      <c r="B7" s="65" t="s">
        <v>1437</v>
      </c>
      <c r="C7" s="65" t="s">
        <v>56</v>
      </c>
      <c r="D7" s="112"/>
      <c r="E7" s="111"/>
      <c r="F7" s="113" t="s">
        <v>1417</v>
      </c>
      <c r="G7" s="114"/>
      <c r="H7" s="114"/>
      <c r="I7" s="115">
        <v>7</v>
      </c>
      <c r="J7" s="116"/>
      <c r="K7" s="48">
        <v>5</v>
      </c>
      <c r="L7" s="48">
        <v>4</v>
      </c>
      <c r="M7" s="48">
        <v>0</v>
      </c>
      <c r="N7" s="48">
        <v>4</v>
      </c>
      <c r="O7" s="48">
        <v>0</v>
      </c>
      <c r="P7" s="49">
        <v>0</v>
      </c>
      <c r="Q7" s="49">
        <v>0</v>
      </c>
      <c r="R7" s="48">
        <v>1</v>
      </c>
      <c r="S7" s="48">
        <v>0</v>
      </c>
      <c r="T7" s="48">
        <v>5</v>
      </c>
      <c r="U7" s="48">
        <v>4</v>
      </c>
      <c r="V7" s="48">
        <v>2</v>
      </c>
      <c r="W7" s="49">
        <v>1.28</v>
      </c>
      <c r="X7" s="49">
        <v>0.2</v>
      </c>
      <c r="Y7" s="78"/>
      <c r="Z7" s="78"/>
      <c r="AA7" s="78"/>
      <c r="AB7" s="86" t="s">
        <v>578</v>
      </c>
      <c r="AC7" s="86" t="s">
        <v>578</v>
      </c>
      <c r="AD7" s="86" t="s">
        <v>304</v>
      </c>
      <c r="AE7" s="86" t="s">
        <v>1664</v>
      </c>
      <c r="AF7" s="86" t="s">
        <v>1684</v>
      </c>
      <c r="AG7" s="119">
        <v>0</v>
      </c>
      <c r="AH7" s="123">
        <v>0</v>
      </c>
      <c r="AI7" s="119">
        <v>0</v>
      </c>
      <c r="AJ7" s="123">
        <v>0</v>
      </c>
      <c r="AK7" s="119">
        <v>0</v>
      </c>
      <c r="AL7" s="123">
        <v>0</v>
      </c>
      <c r="AM7" s="119">
        <v>28</v>
      </c>
      <c r="AN7" s="123">
        <v>100</v>
      </c>
      <c r="AO7" s="119">
        <v>28</v>
      </c>
    </row>
    <row r="8" spans="1:41" ht="15">
      <c r="A8" s="89" t="s">
        <v>1418</v>
      </c>
      <c r="B8" s="65" t="s">
        <v>1438</v>
      </c>
      <c r="C8" s="65" t="s">
        <v>56</v>
      </c>
      <c r="D8" s="112"/>
      <c r="E8" s="111"/>
      <c r="F8" s="113" t="s">
        <v>1418</v>
      </c>
      <c r="G8" s="114"/>
      <c r="H8" s="114"/>
      <c r="I8" s="115">
        <v>8</v>
      </c>
      <c r="J8" s="116"/>
      <c r="K8" s="48">
        <v>4</v>
      </c>
      <c r="L8" s="48">
        <v>3</v>
      </c>
      <c r="M8" s="48">
        <v>0</v>
      </c>
      <c r="N8" s="48">
        <v>3</v>
      </c>
      <c r="O8" s="48">
        <v>0</v>
      </c>
      <c r="P8" s="49">
        <v>0</v>
      </c>
      <c r="Q8" s="49">
        <v>0</v>
      </c>
      <c r="R8" s="48">
        <v>1</v>
      </c>
      <c r="S8" s="48">
        <v>0</v>
      </c>
      <c r="T8" s="48">
        <v>4</v>
      </c>
      <c r="U8" s="48">
        <v>3</v>
      </c>
      <c r="V8" s="48">
        <v>2</v>
      </c>
      <c r="W8" s="49">
        <v>1.125</v>
      </c>
      <c r="X8" s="49">
        <v>0.25</v>
      </c>
      <c r="Y8" s="78"/>
      <c r="Z8" s="78"/>
      <c r="AA8" s="78" t="s">
        <v>392</v>
      </c>
      <c r="AB8" s="86" t="s">
        <v>578</v>
      </c>
      <c r="AC8" s="86" t="s">
        <v>578</v>
      </c>
      <c r="AD8" s="86" t="s">
        <v>325</v>
      </c>
      <c r="AE8" s="86" t="s">
        <v>1665</v>
      </c>
      <c r="AF8" s="86" t="s">
        <v>1685</v>
      </c>
      <c r="AG8" s="119">
        <v>0</v>
      </c>
      <c r="AH8" s="123">
        <v>0</v>
      </c>
      <c r="AI8" s="119">
        <v>0</v>
      </c>
      <c r="AJ8" s="123">
        <v>0</v>
      </c>
      <c r="AK8" s="119">
        <v>0</v>
      </c>
      <c r="AL8" s="123">
        <v>0</v>
      </c>
      <c r="AM8" s="119">
        <v>22</v>
      </c>
      <c r="AN8" s="123">
        <v>100</v>
      </c>
      <c r="AO8" s="119">
        <v>22</v>
      </c>
    </row>
    <row r="9" spans="1:41" ht="15">
      <c r="A9" s="89" t="s">
        <v>1419</v>
      </c>
      <c r="B9" s="65" t="s">
        <v>1439</v>
      </c>
      <c r="C9" s="65" t="s">
        <v>56</v>
      </c>
      <c r="D9" s="112"/>
      <c r="E9" s="111"/>
      <c r="F9" s="113" t="s">
        <v>1936</v>
      </c>
      <c r="G9" s="114"/>
      <c r="H9" s="114"/>
      <c r="I9" s="115">
        <v>9</v>
      </c>
      <c r="J9" s="116"/>
      <c r="K9" s="48">
        <v>4</v>
      </c>
      <c r="L9" s="48">
        <v>5</v>
      </c>
      <c r="M9" s="48">
        <v>0</v>
      </c>
      <c r="N9" s="48">
        <v>5</v>
      </c>
      <c r="O9" s="48">
        <v>0</v>
      </c>
      <c r="P9" s="49">
        <v>0</v>
      </c>
      <c r="Q9" s="49">
        <v>0</v>
      </c>
      <c r="R9" s="48">
        <v>1</v>
      </c>
      <c r="S9" s="48">
        <v>0</v>
      </c>
      <c r="T9" s="48">
        <v>4</v>
      </c>
      <c r="U9" s="48">
        <v>5</v>
      </c>
      <c r="V9" s="48">
        <v>2</v>
      </c>
      <c r="W9" s="49">
        <v>0.875</v>
      </c>
      <c r="X9" s="49">
        <v>0.4166666666666667</v>
      </c>
      <c r="Y9" s="78"/>
      <c r="Z9" s="78"/>
      <c r="AA9" s="78"/>
      <c r="AB9" s="86" t="s">
        <v>1572</v>
      </c>
      <c r="AC9" s="86" t="s">
        <v>1630</v>
      </c>
      <c r="AD9" s="86" t="s">
        <v>322</v>
      </c>
      <c r="AE9" s="86" t="s">
        <v>321</v>
      </c>
      <c r="AF9" s="86" t="s">
        <v>1686</v>
      </c>
      <c r="AG9" s="119">
        <v>4</v>
      </c>
      <c r="AH9" s="123">
        <v>3.8461538461538463</v>
      </c>
      <c r="AI9" s="119">
        <v>8</v>
      </c>
      <c r="AJ9" s="123">
        <v>7.6923076923076925</v>
      </c>
      <c r="AK9" s="119">
        <v>0</v>
      </c>
      <c r="AL9" s="123">
        <v>0</v>
      </c>
      <c r="AM9" s="119">
        <v>92</v>
      </c>
      <c r="AN9" s="123">
        <v>88.46153846153847</v>
      </c>
      <c r="AO9" s="119">
        <v>104</v>
      </c>
    </row>
    <row r="10" spans="1:41" ht="14.25" customHeight="1">
      <c r="A10" s="89" t="s">
        <v>1420</v>
      </c>
      <c r="B10" s="65" t="s">
        <v>1440</v>
      </c>
      <c r="C10" s="65" t="s">
        <v>56</v>
      </c>
      <c r="D10" s="112"/>
      <c r="E10" s="111"/>
      <c r="F10" s="113" t="s">
        <v>1420</v>
      </c>
      <c r="G10" s="114"/>
      <c r="H10" s="114"/>
      <c r="I10" s="115">
        <v>10</v>
      </c>
      <c r="J10" s="116"/>
      <c r="K10" s="48">
        <v>4</v>
      </c>
      <c r="L10" s="48">
        <v>3</v>
      </c>
      <c r="M10" s="48">
        <v>0</v>
      </c>
      <c r="N10" s="48">
        <v>3</v>
      </c>
      <c r="O10" s="48">
        <v>0</v>
      </c>
      <c r="P10" s="49">
        <v>0</v>
      </c>
      <c r="Q10" s="49">
        <v>0</v>
      </c>
      <c r="R10" s="48">
        <v>1</v>
      </c>
      <c r="S10" s="48">
        <v>0</v>
      </c>
      <c r="T10" s="48">
        <v>4</v>
      </c>
      <c r="U10" s="48">
        <v>3</v>
      </c>
      <c r="V10" s="48">
        <v>2</v>
      </c>
      <c r="W10" s="49">
        <v>1.125</v>
      </c>
      <c r="X10" s="49">
        <v>0.25</v>
      </c>
      <c r="Y10" s="78" t="s">
        <v>366</v>
      </c>
      <c r="Z10" s="78" t="s">
        <v>373</v>
      </c>
      <c r="AA10" s="78" t="s">
        <v>387</v>
      </c>
      <c r="AB10" s="86" t="s">
        <v>578</v>
      </c>
      <c r="AC10" s="86" t="s">
        <v>578</v>
      </c>
      <c r="AD10" s="86"/>
      <c r="AE10" s="86" t="s">
        <v>1666</v>
      </c>
      <c r="AF10" s="86" t="s">
        <v>1687</v>
      </c>
      <c r="AG10" s="119">
        <v>1</v>
      </c>
      <c r="AH10" s="123">
        <v>3.0303030303030303</v>
      </c>
      <c r="AI10" s="119">
        <v>3</v>
      </c>
      <c r="AJ10" s="123">
        <v>9.090909090909092</v>
      </c>
      <c r="AK10" s="119">
        <v>0</v>
      </c>
      <c r="AL10" s="123">
        <v>0</v>
      </c>
      <c r="AM10" s="119">
        <v>29</v>
      </c>
      <c r="AN10" s="123">
        <v>87.87878787878788</v>
      </c>
      <c r="AO10" s="119">
        <v>33</v>
      </c>
    </row>
    <row r="11" spans="1:41" ht="15">
      <c r="A11" s="89" t="s">
        <v>1421</v>
      </c>
      <c r="B11" s="65" t="s">
        <v>1441</v>
      </c>
      <c r="C11" s="65" t="s">
        <v>56</v>
      </c>
      <c r="D11" s="112"/>
      <c r="E11" s="111"/>
      <c r="F11" s="113" t="s">
        <v>1937</v>
      </c>
      <c r="G11" s="114"/>
      <c r="H11" s="114"/>
      <c r="I11" s="115">
        <v>11</v>
      </c>
      <c r="J11" s="116"/>
      <c r="K11" s="48">
        <v>3</v>
      </c>
      <c r="L11" s="48">
        <v>2</v>
      </c>
      <c r="M11" s="48">
        <v>2</v>
      </c>
      <c r="N11" s="48">
        <v>4</v>
      </c>
      <c r="O11" s="48">
        <v>2</v>
      </c>
      <c r="P11" s="49">
        <v>0</v>
      </c>
      <c r="Q11" s="49">
        <v>0</v>
      </c>
      <c r="R11" s="48">
        <v>1</v>
      </c>
      <c r="S11" s="48">
        <v>0</v>
      </c>
      <c r="T11" s="48">
        <v>3</v>
      </c>
      <c r="U11" s="48">
        <v>4</v>
      </c>
      <c r="V11" s="48">
        <v>2</v>
      </c>
      <c r="W11" s="49">
        <v>0.888889</v>
      </c>
      <c r="X11" s="49">
        <v>0.3333333333333333</v>
      </c>
      <c r="Y11" s="78"/>
      <c r="Z11" s="78"/>
      <c r="AA11" s="78" t="s">
        <v>395</v>
      </c>
      <c r="AB11" s="86" t="s">
        <v>1573</v>
      </c>
      <c r="AC11" s="86" t="s">
        <v>1631</v>
      </c>
      <c r="AD11" s="86"/>
      <c r="AE11" s="86"/>
      <c r="AF11" s="86" t="s">
        <v>1688</v>
      </c>
      <c r="AG11" s="119">
        <v>0</v>
      </c>
      <c r="AH11" s="123">
        <v>0</v>
      </c>
      <c r="AI11" s="119">
        <v>0</v>
      </c>
      <c r="AJ11" s="123">
        <v>0</v>
      </c>
      <c r="AK11" s="119">
        <v>0</v>
      </c>
      <c r="AL11" s="123">
        <v>0</v>
      </c>
      <c r="AM11" s="119">
        <v>68</v>
      </c>
      <c r="AN11" s="123">
        <v>100</v>
      </c>
      <c r="AO11" s="119">
        <v>68</v>
      </c>
    </row>
    <row r="12" spans="1:41" ht="15">
      <c r="A12" s="89" t="s">
        <v>1422</v>
      </c>
      <c r="B12" s="65" t="s">
        <v>1442</v>
      </c>
      <c r="C12" s="65" t="s">
        <v>56</v>
      </c>
      <c r="D12" s="112"/>
      <c r="E12" s="111"/>
      <c r="F12" s="113" t="s">
        <v>1422</v>
      </c>
      <c r="G12" s="114"/>
      <c r="H12" s="114"/>
      <c r="I12" s="115">
        <v>12</v>
      </c>
      <c r="J12" s="116"/>
      <c r="K12" s="48">
        <v>3</v>
      </c>
      <c r="L12" s="48">
        <v>2</v>
      </c>
      <c r="M12" s="48">
        <v>0</v>
      </c>
      <c r="N12" s="48">
        <v>2</v>
      </c>
      <c r="O12" s="48">
        <v>0</v>
      </c>
      <c r="P12" s="49">
        <v>0</v>
      </c>
      <c r="Q12" s="49">
        <v>0</v>
      </c>
      <c r="R12" s="48">
        <v>1</v>
      </c>
      <c r="S12" s="48">
        <v>0</v>
      </c>
      <c r="T12" s="48">
        <v>3</v>
      </c>
      <c r="U12" s="48">
        <v>2</v>
      </c>
      <c r="V12" s="48">
        <v>2</v>
      </c>
      <c r="W12" s="49">
        <v>0.888889</v>
      </c>
      <c r="X12" s="49">
        <v>0.3333333333333333</v>
      </c>
      <c r="Y12" s="78"/>
      <c r="Z12" s="78"/>
      <c r="AA12" s="78" t="s">
        <v>216</v>
      </c>
      <c r="AB12" s="86" t="s">
        <v>578</v>
      </c>
      <c r="AC12" s="86" t="s">
        <v>578</v>
      </c>
      <c r="AD12" s="86" t="s">
        <v>309</v>
      </c>
      <c r="AE12" s="86" t="s">
        <v>308</v>
      </c>
      <c r="AF12" s="86" t="s">
        <v>1689</v>
      </c>
      <c r="AG12" s="119">
        <v>2</v>
      </c>
      <c r="AH12" s="123">
        <v>5.555555555555555</v>
      </c>
      <c r="AI12" s="119">
        <v>0</v>
      </c>
      <c r="AJ12" s="123">
        <v>0</v>
      </c>
      <c r="AK12" s="119">
        <v>0</v>
      </c>
      <c r="AL12" s="123">
        <v>0</v>
      </c>
      <c r="AM12" s="119">
        <v>34</v>
      </c>
      <c r="AN12" s="123">
        <v>94.44444444444444</v>
      </c>
      <c r="AO12" s="119">
        <v>36</v>
      </c>
    </row>
    <row r="13" spans="1:41" ht="15">
      <c r="A13" s="89" t="s">
        <v>1423</v>
      </c>
      <c r="B13" s="65" t="s">
        <v>1443</v>
      </c>
      <c r="C13" s="65" t="s">
        <v>56</v>
      </c>
      <c r="D13" s="112"/>
      <c r="E13" s="111"/>
      <c r="F13" s="113" t="s">
        <v>1938</v>
      </c>
      <c r="G13" s="114"/>
      <c r="H13" s="114"/>
      <c r="I13" s="115">
        <v>13</v>
      </c>
      <c r="J13" s="116"/>
      <c r="K13" s="48">
        <v>3</v>
      </c>
      <c r="L13" s="48">
        <v>2</v>
      </c>
      <c r="M13" s="48">
        <v>0</v>
      </c>
      <c r="N13" s="48">
        <v>2</v>
      </c>
      <c r="O13" s="48">
        <v>0</v>
      </c>
      <c r="P13" s="49">
        <v>0</v>
      </c>
      <c r="Q13" s="49">
        <v>0</v>
      </c>
      <c r="R13" s="48">
        <v>1</v>
      </c>
      <c r="S13" s="48">
        <v>0</v>
      </c>
      <c r="T13" s="48">
        <v>3</v>
      </c>
      <c r="U13" s="48">
        <v>2</v>
      </c>
      <c r="V13" s="48">
        <v>2</v>
      </c>
      <c r="W13" s="49">
        <v>0.888889</v>
      </c>
      <c r="X13" s="49">
        <v>0.3333333333333333</v>
      </c>
      <c r="Y13" s="78"/>
      <c r="Z13" s="78"/>
      <c r="AA13" s="78" t="s">
        <v>384</v>
      </c>
      <c r="AB13" s="86" t="s">
        <v>1530</v>
      </c>
      <c r="AC13" s="86" t="s">
        <v>578</v>
      </c>
      <c r="AD13" s="86" t="s">
        <v>307</v>
      </c>
      <c r="AE13" s="86" t="s">
        <v>306</v>
      </c>
      <c r="AF13" s="86" t="s">
        <v>1690</v>
      </c>
      <c r="AG13" s="119">
        <v>0</v>
      </c>
      <c r="AH13" s="123">
        <v>0</v>
      </c>
      <c r="AI13" s="119">
        <v>0</v>
      </c>
      <c r="AJ13" s="123">
        <v>0</v>
      </c>
      <c r="AK13" s="119">
        <v>0</v>
      </c>
      <c r="AL13" s="123">
        <v>0</v>
      </c>
      <c r="AM13" s="119">
        <v>13</v>
      </c>
      <c r="AN13" s="123">
        <v>100</v>
      </c>
      <c r="AO13" s="119">
        <v>13</v>
      </c>
    </row>
    <row r="14" spans="1:41" ht="15">
      <c r="A14" s="89" t="s">
        <v>1424</v>
      </c>
      <c r="B14" s="65" t="s">
        <v>1444</v>
      </c>
      <c r="C14" s="65" t="s">
        <v>56</v>
      </c>
      <c r="D14" s="112"/>
      <c r="E14" s="111"/>
      <c r="F14" s="113" t="s">
        <v>1424</v>
      </c>
      <c r="G14" s="114"/>
      <c r="H14" s="114"/>
      <c r="I14" s="115">
        <v>14</v>
      </c>
      <c r="J14" s="116"/>
      <c r="K14" s="48">
        <v>3</v>
      </c>
      <c r="L14" s="48">
        <v>2</v>
      </c>
      <c r="M14" s="48">
        <v>0</v>
      </c>
      <c r="N14" s="48">
        <v>2</v>
      </c>
      <c r="O14" s="48">
        <v>0</v>
      </c>
      <c r="P14" s="49">
        <v>0</v>
      </c>
      <c r="Q14" s="49">
        <v>0</v>
      </c>
      <c r="R14" s="48">
        <v>1</v>
      </c>
      <c r="S14" s="48">
        <v>0</v>
      </c>
      <c r="T14" s="48">
        <v>3</v>
      </c>
      <c r="U14" s="48">
        <v>2</v>
      </c>
      <c r="V14" s="48">
        <v>2</v>
      </c>
      <c r="W14" s="49">
        <v>0.888889</v>
      </c>
      <c r="X14" s="49">
        <v>0.3333333333333333</v>
      </c>
      <c r="Y14" s="78"/>
      <c r="Z14" s="78"/>
      <c r="AA14" s="78" t="s">
        <v>1522</v>
      </c>
      <c r="AB14" s="86" t="s">
        <v>578</v>
      </c>
      <c r="AC14" s="86" t="s">
        <v>578</v>
      </c>
      <c r="AD14" s="86" t="s">
        <v>300</v>
      </c>
      <c r="AE14" s="86" t="s">
        <v>299</v>
      </c>
      <c r="AF14" s="86" t="s">
        <v>1691</v>
      </c>
      <c r="AG14" s="119">
        <v>1</v>
      </c>
      <c r="AH14" s="123">
        <v>5.882352941176471</v>
      </c>
      <c r="AI14" s="119">
        <v>0</v>
      </c>
      <c r="AJ14" s="123">
        <v>0</v>
      </c>
      <c r="AK14" s="119">
        <v>0</v>
      </c>
      <c r="AL14" s="123">
        <v>0</v>
      </c>
      <c r="AM14" s="119">
        <v>16</v>
      </c>
      <c r="AN14" s="123">
        <v>94.11764705882354</v>
      </c>
      <c r="AO14" s="119">
        <v>17</v>
      </c>
    </row>
    <row r="15" spans="1:41" ht="15">
      <c r="A15" s="89" t="s">
        <v>1425</v>
      </c>
      <c r="B15" s="65" t="s">
        <v>1433</v>
      </c>
      <c r="C15" s="65" t="s">
        <v>59</v>
      </c>
      <c r="D15" s="112"/>
      <c r="E15" s="111"/>
      <c r="F15" s="113" t="s">
        <v>1425</v>
      </c>
      <c r="G15" s="114"/>
      <c r="H15" s="114"/>
      <c r="I15" s="115">
        <v>15</v>
      </c>
      <c r="J15" s="116"/>
      <c r="K15" s="48">
        <v>3</v>
      </c>
      <c r="L15" s="48">
        <v>2</v>
      </c>
      <c r="M15" s="48">
        <v>0</v>
      </c>
      <c r="N15" s="48">
        <v>2</v>
      </c>
      <c r="O15" s="48">
        <v>0</v>
      </c>
      <c r="P15" s="49">
        <v>0</v>
      </c>
      <c r="Q15" s="49">
        <v>0</v>
      </c>
      <c r="R15" s="48">
        <v>1</v>
      </c>
      <c r="S15" s="48">
        <v>0</v>
      </c>
      <c r="T15" s="48">
        <v>3</v>
      </c>
      <c r="U15" s="48">
        <v>2</v>
      </c>
      <c r="V15" s="48">
        <v>2</v>
      </c>
      <c r="W15" s="49">
        <v>0.888889</v>
      </c>
      <c r="X15" s="49">
        <v>0.3333333333333333</v>
      </c>
      <c r="Y15" s="78" t="s">
        <v>365</v>
      </c>
      <c r="Z15" s="78" t="s">
        <v>372</v>
      </c>
      <c r="AA15" s="78" t="s">
        <v>376</v>
      </c>
      <c r="AB15" s="86" t="s">
        <v>578</v>
      </c>
      <c r="AC15" s="86" t="s">
        <v>578</v>
      </c>
      <c r="AD15" s="86"/>
      <c r="AE15" s="86" t="s">
        <v>1667</v>
      </c>
      <c r="AF15" s="86" t="s">
        <v>1692</v>
      </c>
      <c r="AG15" s="119">
        <v>0</v>
      </c>
      <c r="AH15" s="123">
        <v>0</v>
      </c>
      <c r="AI15" s="119">
        <v>0</v>
      </c>
      <c r="AJ15" s="123">
        <v>0</v>
      </c>
      <c r="AK15" s="119">
        <v>0</v>
      </c>
      <c r="AL15" s="123">
        <v>0</v>
      </c>
      <c r="AM15" s="119">
        <v>13</v>
      </c>
      <c r="AN15" s="123">
        <v>100</v>
      </c>
      <c r="AO15" s="119">
        <v>13</v>
      </c>
    </row>
    <row r="16" spans="1:41" ht="15">
      <c r="A16" s="89" t="s">
        <v>1426</v>
      </c>
      <c r="B16" s="65" t="s">
        <v>1434</v>
      </c>
      <c r="C16" s="65" t="s">
        <v>59</v>
      </c>
      <c r="D16" s="112"/>
      <c r="E16" s="111"/>
      <c r="F16" s="113" t="s">
        <v>1939</v>
      </c>
      <c r="G16" s="114"/>
      <c r="H16" s="114"/>
      <c r="I16" s="115">
        <v>16</v>
      </c>
      <c r="J16" s="116"/>
      <c r="K16" s="48">
        <v>2</v>
      </c>
      <c r="L16" s="48">
        <v>2</v>
      </c>
      <c r="M16" s="48">
        <v>0</v>
      </c>
      <c r="N16" s="48">
        <v>2</v>
      </c>
      <c r="O16" s="48">
        <v>0</v>
      </c>
      <c r="P16" s="49">
        <v>1</v>
      </c>
      <c r="Q16" s="49">
        <v>1</v>
      </c>
      <c r="R16" s="48">
        <v>1</v>
      </c>
      <c r="S16" s="48">
        <v>0</v>
      </c>
      <c r="T16" s="48">
        <v>2</v>
      </c>
      <c r="U16" s="48">
        <v>2</v>
      </c>
      <c r="V16" s="48">
        <v>1</v>
      </c>
      <c r="W16" s="49">
        <v>0.5</v>
      </c>
      <c r="X16" s="49">
        <v>1</v>
      </c>
      <c r="Y16" s="78" t="s">
        <v>368</v>
      </c>
      <c r="Z16" s="78" t="s">
        <v>374</v>
      </c>
      <c r="AA16" s="78" t="s">
        <v>390</v>
      </c>
      <c r="AB16" s="86" t="s">
        <v>1574</v>
      </c>
      <c r="AC16" s="86" t="s">
        <v>1632</v>
      </c>
      <c r="AD16" s="86"/>
      <c r="AE16" s="86" t="s">
        <v>238</v>
      </c>
      <c r="AF16" s="86" t="s">
        <v>1693</v>
      </c>
      <c r="AG16" s="119">
        <v>0</v>
      </c>
      <c r="AH16" s="123">
        <v>0</v>
      </c>
      <c r="AI16" s="119">
        <v>0</v>
      </c>
      <c r="AJ16" s="123">
        <v>0</v>
      </c>
      <c r="AK16" s="119">
        <v>0</v>
      </c>
      <c r="AL16" s="123">
        <v>0</v>
      </c>
      <c r="AM16" s="119">
        <v>42</v>
      </c>
      <c r="AN16" s="123">
        <v>100</v>
      </c>
      <c r="AO16" s="119">
        <v>42</v>
      </c>
    </row>
    <row r="17" spans="1:41" ht="15">
      <c r="A17" s="89" t="s">
        <v>1427</v>
      </c>
      <c r="B17" s="65" t="s">
        <v>1435</v>
      </c>
      <c r="C17" s="65" t="s">
        <v>59</v>
      </c>
      <c r="D17" s="112"/>
      <c r="E17" s="111"/>
      <c r="F17" s="113" t="s">
        <v>1427</v>
      </c>
      <c r="G17" s="114"/>
      <c r="H17" s="114"/>
      <c r="I17" s="115">
        <v>17</v>
      </c>
      <c r="J17" s="116"/>
      <c r="K17" s="48">
        <v>2</v>
      </c>
      <c r="L17" s="48">
        <v>1</v>
      </c>
      <c r="M17" s="48">
        <v>0</v>
      </c>
      <c r="N17" s="48">
        <v>1</v>
      </c>
      <c r="O17" s="48">
        <v>0</v>
      </c>
      <c r="P17" s="49">
        <v>0</v>
      </c>
      <c r="Q17" s="49">
        <v>0</v>
      </c>
      <c r="R17" s="48">
        <v>1</v>
      </c>
      <c r="S17" s="48">
        <v>0</v>
      </c>
      <c r="T17" s="48">
        <v>2</v>
      </c>
      <c r="U17" s="48">
        <v>1</v>
      </c>
      <c r="V17" s="48">
        <v>1</v>
      </c>
      <c r="W17" s="49">
        <v>0.5</v>
      </c>
      <c r="X17" s="49">
        <v>0.5</v>
      </c>
      <c r="Y17" s="78"/>
      <c r="Z17" s="78"/>
      <c r="AA17" s="78" t="s">
        <v>389</v>
      </c>
      <c r="AB17" s="86" t="s">
        <v>578</v>
      </c>
      <c r="AC17" s="86" t="s">
        <v>578</v>
      </c>
      <c r="AD17" s="86" t="s">
        <v>318</v>
      </c>
      <c r="AE17" s="86"/>
      <c r="AF17" s="86" t="s">
        <v>1694</v>
      </c>
      <c r="AG17" s="119">
        <v>0</v>
      </c>
      <c r="AH17" s="123">
        <v>0</v>
      </c>
      <c r="AI17" s="119">
        <v>0</v>
      </c>
      <c r="AJ17" s="123">
        <v>0</v>
      </c>
      <c r="AK17" s="119">
        <v>0</v>
      </c>
      <c r="AL17" s="123">
        <v>0</v>
      </c>
      <c r="AM17" s="119">
        <v>4</v>
      </c>
      <c r="AN17" s="123">
        <v>100</v>
      </c>
      <c r="AO17" s="119">
        <v>4</v>
      </c>
    </row>
    <row r="18" spans="1:41" ht="15">
      <c r="A18" s="89" t="s">
        <v>1428</v>
      </c>
      <c r="B18" s="65" t="s">
        <v>1436</v>
      </c>
      <c r="C18" s="65" t="s">
        <v>59</v>
      </c>
      <c r="D18" s="112"/>
      <c r="E18" s="111"/>
      <c r="F18" s="113" t="s">
        <v>1428</v>
      </c>
      <c r="G18" s="114"/>
      <c r="H18" s="114"/>
      <c r="I18" s="115">
        <v>18</v>
      </c>
      <c r="J18" s="116"/>
      <c r="K18" s="48">
        <v>2</v>
      </c>
      <c r="L18" s="48">
        <v>1</v>
      </c>
      <c r="M18" s="48">
        <v>0</v>
      </c>
      <c r="N18" s="48">
        <v>1</v>
      </c>
      <c r="O18" s="48">
        <v>0</v>
      </c>
      <c r="P18" s="49">
        <v>0</v>
      </c>
      <c r="Q18" s="49">
        <v>0</v>
      </c>
      <c r="R18" s="48">
        <v>1</v>
      </c>
      <c r="S18" s="48">
        <v>0</v>
      </c>
      <c r="T18" s="48">
        <v>2</v>
      </c>
      <c r="U18" s="48">
        <v>1</v>
      </c>
      <c r="V18" s="48">
        <v>1</v>
      </c>
      <c r="W18" s="49">
        <v>0.5</v>
      </c>
      <c r="X18" s="49">
        <v>0.5</v>
      </c>
      <c r="Y18" s="78"/>
      <c r="Z18" s="78"/>
      <c r="AA18" s="78" t="s">
        <v>216</v>
      </c>
      <c r="AB18" s="86" t="s">
        <v>578</v>
      </c>
      <c r="AC18" s="86" t="s">
        <v>578</v>
      </c>
      <c r="AD18" s="86" t="s">
        <v>317</v>
      </c>
      <c r="AE18" s="86"/>
      <c r="AF18" s="86" t="s">
        <v>1695</v>
      </c>
      <c r="AG18" s="119">
        <v>0</v>
      </c>
      <c r="AH18" s="123">
        <v>0</v>
      </c>
      <c r="AI18" s="119">
        <v>1</v>
      </c>
      <c r="AJ18" s="123">
        <v>3.8461538461538463</v>
      </c>
      <c r="AK18" s="119">
        <v>0</v>
      </c>
      <c r="AL18" s="123">
        <v>0</v>
      </c>
      <c r="AM18" s="119">
        <v>25</v>
      </c>
      <c r="AN18" s="123">
        <v>96.15384615384616</v>
      </c>
      <c r="AO18" s="119">
        <v>26</v>
      </c>
    </row>
    <row r="19" spans="1:41" ht="15">
      <c r="A19" s="89" t="s">
        <v>1429</v>
      </c>
      <c r="B19" s="65" t="s">
        <v>1437</v>
      </c>
      <c r="C19" s="65" t="s">
        <v>59</v>
      </c>
      <c r="D19" s="112"/>
      <c r="E19" s="111"/>
      <c r="F19" s="113" t="s">
        <v>1429</v>
      </c>
      <c r="G19" s="114"/>
      <c r="H19" s="114"/>
      <c r="I19" s="115">
        <v>19</v>
      </c>
      <c r="J19" s="116"/>
      <c r="K19" s="48">
        <v>2</v>
      </c>
      <c r="L19" s="48">
        <v>1</v>
      </c>
      <c r="M19" s="48">
        <v>0</v>
      </c>
      <c r="N19" s="48">
        <v>1</v>
      </c>
      <c r="O19" s="48">
        <v>0</v>
      </c>
      <c r="P19" s="49">
        <v>0</v>
      </c>
      <c r="Q19" s="49">
        <v>0</v>
      </c>
      <c r="R19" s="48">
        <v>1</v>
      </c>
      <c r="S19" s="48">
        <v>0</v>
      </c>
      <c r="T19" s="48">
        <v>2</v>
      </c>
      <c r="U19" s="48">
        <v>1</v>
      </c>
      <c r="V19" s="48">
        <v>1</v>
      </c>
      <c r="W19" s="49">
        <v>0.5</v>
      </c>
      <c r="X19" s="49">
        <v>0.5</v>
      </c>
      <c r="Y19" s="78"/>
      <c r="Z19" s="78"/>
      <c r="AA19" s="78"/>
      <c r="AB19" s="86" t="s">
        <v>578</v>
      </c>
      <c r="AC19" s="86" t="s">
        <v>578</v>
      </c>
      <c r="AD19" s="86" t="s">
        <v>316</v>
      </c>
      <c r="AE19" s="86"/>
      <c r="AF19" s="86" t="s">
        <v>1696</v>
      </c>
      <c r="AG19" s="119">
        <v>0</v>
      </c>
      <c r="AH19" s="123">
        <v>0</v>
      </c>
      <c r="AI19" s="119">
        <v>0</v>
      </c>
      <c r="AJ19" s="123">
        <v>0</v>
      </c>
      <c r="AK19" s="119">
        <v>0</v>
      </c>
      <c r="AL19" s="123">
        <v>0</v>
      </c>
      <c r="AM19" s="119">
        <v>15</v>
      </c>
      <c r="AN19" s="123">
        <v>100</v>
      </c>
      <c r="AO19" s="119">
        <v>15</v>
      </c>
    </row>
    <row r="20" spans="1:41" ht="15">
      <c r="A20" s="89" t="s">
        <v>1430</v>
      </c>
      <c r="B20" s="65" t="s">
        <v>1438</v>
      </c>
      <c r="C20" s="65" t="s">
        <v>59</v>
      </c>
      <c r="D20" s="112"/>
      <c r="E20" s="111"/>
      <c r="F20" s="113" t="s">
        <v>1940</v>
      </c>
      <c r="G20" s="114"/>
      <c r="H20" s="114"/>
      <c r="I20" s="115">
        <v>20</v>
      </c>
      <c r="J20" s="116"/>
      <c r="K20" s="48">
        <v>2</v>
      </c>
      <c r="L20" s="48">
        <v>1</v>
      </c>
      <c r="M20" s="48">
        <v>2</v>
      </c>
      <c r="N20" s="48">
        <v>3</v>
      </c>
      <c r="O20" s="48">
        <v>1</v>
      </c>
      <c r="P20" s="49">
        <v>0</v>
      </c>
      <c r="Q20" s="49">
        <v>0</v>
      </c>
      <c r="R20" s="48">
        <v>1</v>
      </c>
      <c r="S20" s="48">
        <v>0</v>
      </c>
      <c r="T20" s="48">
        <v>2</v>
      </c>
      <c r="U20" s="48">
        <v>3</v>
      </c>
      <c r="V20" s="48">
        <v>1</v>
      </c>
      <c r="W20" s="49">
        <v>0.5</v>
      </c>
      <c r="X20" s="49">
        <v>0.5</v>
      </c>
      <c r="Y20" s="78"/>
      <c r="Z20" s="78"/>
      <c r="AA20" s="78" t="s">
        <v>382</v>
      </c>
      <c r="AB20" s="86" t="s">
        <v>1575</v>
      </c>
      <c r="AC20" s="86" t="s">
        <v>1633</v>
      </c>
      <c r="AD20" s="86"/>
      <c r="AE20" s="86" t="s">
        <v>305</v>
      </c>
      <c r="AF20" s="86" t="s">
        <v>1697</v>
      </c>
      <c r="AG20" s="119">
        <v>0</v>
      </c>
      <c r="AH20" s="123">
        <v>0</v>
      </c>
      <c r="AI20" s="119">
        <v>0</v>
      </c>
      <c r="AJ20" s="123">
        <v>0</v>
      </c>
      <c r="AK20" s="119">
        <v>0</v>
      </c>
      <c r="AL20" s="123">
        <v>0</v>
      </c>
      <c r="AM20" s="119">
        <v>38</v>
      </c>
      <c r="AN20" s="123">
        <v>100</v>
      </c>
      <c r="AO20" s="119">
        <v>38</v>
      </c>
    </row>
    <row r="21" spans="1:41" ht="15">
      <c r="A21" s="89" t="s">
        <v>1431</v>
      </c>
      <c r="B21" s="65" t="s">
        <v>1439</v>
      </c>
      <c r="C21" s="65" t="s">
        <v>59</v>
      </c>
      <c r="D21" s="112"/>
      <c r="E21" s="111"/>
      <c r="F21" s="113" t="s">
        <v>1431</v>
      </c>
      <c r="G21" s="114"/>
      <c r="H21" s="114"/>
      <c r="I21" s="115">
        <v>21</v>
      </c>
      <c r="J21" s="116"/>
      <c r="K21" s="48">
        <v>2</v>
      </c>
      <c r="L21" s="48">
        <v>1</v>
      </c>
      <c r="M21" s="48">
        <v>0</v>
      </c>
      <c r="N21" s="48">
        <v>1</v>
      </c>
      <c r="O21" s="48">
        <v>0</v>
      </c>
      <c r="P21" s="49">
        <v>0</v>
      </c>
      <c r="Q21" s="49">
        <v>0</v>
      </c>
      <c r="R21" s="48">
        <v>1</v>
      </c>
      <c r="S21" s="48">
        <v>0</v>
      </c>
      <c r="T21" s="48">
        <v>2</v>
      </c>
      <c r="U21" s="48">
        <v>1</v>
      </c>
      <c r="V21" s="48">
        <v>1</v>
      </c>
      <c r="W21" s="49">
        <v>0.5</v>
      </c>
      <c r="X21" s="49">
        <v>0.5</v>
      </c>
      <c r="Y21" s="78"/>
      <c r="Z21" s="78"/>
      <c r="AA21" s="78" t="s">
        <v>375</v>
      </c>
      <c r="AB21" s="86" t="s">
        <v>578</v>
      </c>
      <c r="AC21" s="86" t="s">
        <v>578</v>
      </c>
      <c r="AD21" s="86" t="s">
        <v>252</v>
      </c>
      <c r="AE21" s="86"/>
      <c r="AF21" s="86" t="s">
        <v>1698</v>
      </c>
      <c r="AG21" s="119">
        <v>0</v>
      </c>
      <c r="AH21" s="123">
        <v>0</v>
      </c>
      <c r="AI21" s="119">
        <v>0</v>
      </c>
      <c r="AJ21" s="123">
        <v>0</v>
      </c>
      <c r="AK21" s="119">
        <v>0</v>
      </c>
      <c r="AL21" s="123">
        <v>0</v>
      </c>
      <c r="AM21" s="119">
        <v>3</v>
      </c>
      <c r="AN21" s="123">
        <v>100</v>
      </c>
      <c r="AO21" s="119">
        <v>3</v>
      </c>
    </row>
    <row r="22" spans="1:41" ht="15">
      <c r="A22" s="89" t="s">
        <v>1432</v>
      </c>
      <c r="B22" s="65" t="s">
        <v>1440</v>
      </c>
      <c r="C22" s="65" t="s">
        <v>59</v>
      </c>
      <c r="D22" s="112"/>
      <c r="E22" s="111"/>
      <c r="F22" s="113" t="s">
        <v>1432</v>
      </c>
      <c r="G22" s="114"/>
      <c r="H22" s="114"/>
      <c r="I22" s="115">
        <v>22</v>
      </c>
      <c r="J22" s="116"/>
      <c r="K22" s="48">
        <v>2</v>
      </c>
      <c r="L22" s="48">
        <v>1</v>
      </c>
      <c r="M22" s="48">
        <v>0</v>
      </c>
      <c r="N22" s="48">
        <v>1</v>
      </c>
      <c r="O22" s="48">
        <v>0</v>
      </c>
      <c r="P22" s="49">
        <v>0</v>
      </c>
      <c r="Q22" s="49">
        <v>0</v>
      </c>
      <c r="R22" s="48">
        <v>1</v>
      </c>
      <c r="S22" s="48">
        <v>0</v>
      </c>
      <c r="T22" s="48">
        <v>2</v>
      </c>
      <c r="U22" s="48">
        <v>1</v>
      </c>
      <c r="V22" s="48">
        <v>1</v>
      </c>
      <c r="W22" s="49">
        <v>0.5</v>
      </c>
      <c r="X22" s="49">
        <v>0.5</v>
      </c>
      <c r="Y22" s="78" t="s">
        <v>364</v>
      </c>
      <c r="Z22" s="78" t="s">
        <v>371</v>
      </c>
      <c r="AA22" s="78" t="s">
        <v>216</v>
      </c>
      <c r="AB22" s="86" t="s">
        <v>578</v>
      </c>
      <c r="AC22" s="86" t="s">
        <v>578</v>
      </c>
      <c r="AD22" s="86"/>
      <c r="AE22" s="86" t="s">
        <v>250</v>
      </c>
      <c r="AF22" s="86" t="s">
        <v>1699</v>
      </c>
      <c r="AG22" s="119">
        <v>1</v>
      </c>
      <c r="AH22" s="123">
        <v>7.142857142857143</v>
      </c>
      <c r="AI22" s="119">
        <v>0</v>
      </c>
      <c r="AJ22" s="123">
        <v>0</v>
      </c>
      <c r="AK22" s="119">
        <v>0</v>
      </c>
      <c r="AL22" s="123">
        <v>0</v>
      </c>
      <c r="AM22" s="119">
        <v>13</v>
      </c>
      <c r="AN22" s="123">
        <v>92.85714285714286</v>
      </c>
      <c r="AO22" s="119">
        <v>14</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13"/>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1413</v>
      </c>
      <c r="B2" s="86" t="s">
        <v>224</v>
      </c>
      <c r="C2" s="78">
        <f>VLOOKUP(GroupVertices[[#This Row],[Vertex]],Vertices[],MATCH("ID",Vertices[[#Headers],[Vertex]:[Vertex Content Word Count]],0),FALSE)</f>
        <v>62</v>
      </c>
    </row>
    <row r="3" spans="1:3" ht="15">
      <c r="A3" s="78" t="s">
        <v>1413</v>
      </c>
      <c r="B3" s="86" t="s">
        <v>298</v>
      </c>
      <c r="C3" s="78">
        <f>VLOOKUP(GroupVertices[[#This Row],[Vertex]],Vertices[],MATCH("ID",Vertices[[#Headers],[Vertex]:[Vertex Content Word Count]],0),FALSE)</f>
        <v>61</v>
      </c>
    </row>
    <row r="4" spans="1:3" ht="15">
      <c r="A4" s="78" t="s">
        <v>1413</v>
      </c>
      <c r="B4" s="86" t="s">
        <v>297</v>
      </c>
      <c r="C4" s="78">
        <f>VLOOKUP(GroupVertices[[#This Row],[Vertex]],Vertices[],MATCH("ID",Vertices[[#Headers],[Vertex]:[Vertex Content Word Count]],0),FALSE)</f>
        <v>60</v>
      </c>
    </row>
    <row r="5" spans="1:3" ht="15">
      <c r="A5" s="78" t="s">
        <v>1413</v>
      </c>
      <c r="B5" s="86" t="s">
        <v>296</v>
      </c>
      <c r="C5" s="78">
        <f>VLOOKUP(GroupVertices[[#This Row],[Vertex]],Vertices[],MATCH("ID",Vertices[[#Headers],[Vertex]:[Vertex Content Word Count]],0),FALSE)</f>
        <v>59</v>
      </c>
    </row>
    <row r="6" spans="1:3" ht="15">
      <c r="A6" s="78" t="s">
        <v>1413</v>
      </c>
      <c r="B6" s="86" t="s">
        <v>295</v>
      </c>
      <c r="C6" s="78">
        <f>VLOOKUP(GroupVertices[[#This Row],[Vertex]],Vertices[],MATCH("ID",Vertices[[#Headers],[Vertex]:[Vertex Content Word Count]],0),FALSE)</f>
        <v>58</v>
      </c>
    </row>
    <row r="7" spans="1:3" ht="15">
      <c r="A7" s="78" t="s">
        <v>1413</v>
      </c>
      <c r="B7" s="86" t="s">
        <v>294</v>
      </c>
      <c r="C7" s="78">
        <f>VLOOKUP(GroupVertices[[#This Row],[Vertex]],Vertices[],MATCH("ID",Vertices[[#Headers],[Vertex]:[Vertex Content Word Count]],0),FALSE)</f>
        <v>57</v>
      </c>
    </row>
    <row r="8" spans="1:3" ht="15">
      <c r="A8" s="78" t="s">
        <v>1413</v>
      </c>
      <c r="B8" s="86" t="s">
        <v>293</v>
      </c>
      <c r="C8" s="78">
        <f>VLOOKUP(GroupVertices[[#This Row],[Vertex]],Vertices[],MATCH("ID",Vertices[[#Headers],[Vertex]:[Vertex Content Word Count]],0),FALSE)</f>
        <v>56</v>
      </c>
    </row>
    <row r="9" spans="1:3" ht="15">
      <c r="A9" s="78" t="s">
        <v>1413</v>
      </c>
      <c r="B9" s="86" t="s">
        <v>223</v>
      </c>
      <c r="C9" s="78">
        <f>VLOOKUP(GroupVertices[[#This Row],[Vertex]],Vertices[],MATCH("ID",Vertices[[#Headers],[Vertex]:[Vertex Content Word Count]],0),FALSE)</f>
        <v>55</v>
      </c>
    </row>
    <row r="10" spans="1:3" ht="15">
      <c r="A10" s="78" t="s">
        <v>1413</v>
      </c>
      <c r="B10" s="86" t="s">
        <v>292</v>
      </c>
      <c r="C10" s="78">
        <f>VLOOKUP(GroupVertices[[#This Row],[Vertex]],Vertices[],MATCH("ID",Vertices[[#Headers],[Vertex]:[Vertex Content Word Count]],0),FALSE)</f>
        <v>54</v>
      </c>
    </row>
    <row r="11" spans="1:3" ht="15">
      <c r="A11" s="78" t="s">
        <v>1413</v>
      </c>
      <c r="B11" s="86" t="s">
        <v>291</v>
      </c>
      <c r="C11" s="78">
        <f>VLOOKUP(GroupVertices[[#This Row],[Vertex]],Vertices[],MATCH("ID",Vertices[[#Headers],[Vertex]:[Vertex Content Word Count]],0),FALSE)</f>
        <v>53</v>
      </c>
    </row>
    <row r="12" spans="1:3" ht="15">
      <c r="A12" s="78" t="s">
        <v>1413</v>
      </c>
      <c r="B12" s="86" t="s">
        <v>290</v>
      </c>
      <c r="C12" s="78">
        <f>VLOOKUP(GroupVertices[[#This Row],[Vertex]],Vertices[],MATCH("ID",Vertices[[#Headers],[Vertex]:[Vertex Content Word Count]],0),FALSE)</f>
        <v>52</v>
      </c>
    </row>
    <row r="13" spans="1:3" ht="15">
      <c r="A13" s="78" t="s">
        <v>1413</v>
      </c>
      <c r="B13" s="86" t="s">
        <v>289</v>
      </c>
      <c r="C13" s="78">
        <f>VLOOKUP(GroupVertices[[#This Row],[Vertex]],Vertices[],MATCH("ID",Vertices[[#Headers],[Vertex]:[Vertex Content Word Count]],0),FALSE)</f>
        <v>51</v>
      </c>
    </row>
    <row r="14" spans="1:3" ht="15">
      <c r="A14" s="78" t="s">
        <v>1413</v>
      </c>
      <c r="B14" s="86" t="s">
        <v>288</v>
      </c>
      <c r="C14" s="78">
        <f>VLOOKUP(GroupVertices[[#This Row],[Vertex]],Vertices[],MATCH("ID",Vertices[[#Headers],[Vertex]:[Vertex Content Word Count]],0),FALSE)</f>
        <v>50</v>
      </c>
    </row>
    <row r="15" spans="1:3" ht="15">
      <c r="A15" s="78" t="s">
        <v>1413</v>
      </c>
      <c r="B15" s="86" t="s">
        <v>287</v>
      </c>
      <c r="C15" s="78">
        <f>VLOOKUP(GroupVertices[[#This Row],[Vertex]],Vertices[],MATCH("ID",Vertices[[#Headers],[Vertex]:[Vertex Content Word Count]],0),FALSE)</f>
        <v>49</v>
      </c>
    </row>
    <row r="16" spans="1:3" ht="15">
      <c r="A16" s="78" t="s">
        <v>1413</v>
      </c>
      <c r="B16" s="86" t="s">
        <v>286</v>
      </c>
      <c r="C16" s="78">
        <f>VLOOKUP(GroupVertices[[#This Row],[Vertex]],Vertices[],MATCH("ID",Vertices[[#Headers],[Vertex]:[Vertex Content Word Count]],0),FALSE)</f>
        <v>48</v>
      </c>
    </row>
    <row r="17" spans="1:3" ht="15">
      <c r="A17" s="78" t="s">
        <v>1413</v>
      </c>
      <c r="B17" s="86" t="s">
        <v>285</v>
      </c>
      <c r="C17" s="78">
        <f>VLOOKUP(GroupVertices[[#This Row],[Vertex]],Vertices[],MATCH("ID",Vertices[[#Headers],[Vertex]:[Vertex Content Word Count]],0),FALSE)</f>
        <v>47</v>
      </c>
    </row>
    <row r="18" spans="1:3" ht="15">
      <c r="A18" s="78" t="s">
        <v>1413</v>
      </c>
      <c r="B18" s="86" t="s">
        <v>284</v>
      </c>
      <c r="C18" s="78">
        <f>VLOOKUP(GroupVertices[[#This Row],[Vertex]],Vertices[],MATCH("ID",Vertices[[#Headers],[Vertex]:[Vertex Content Word Count]],0),FALSE)</f>
        <v>46</v>
      </c>
    </row>
    <row r="19" spans="1:3" ht="15">
      <c r="A19" s="78" t="s">
        <v>1413</v>
      </c>
      <c r="B19" s="86" t="s">
        <v>283</v>
      </c>
      <c r="C19" s="78">
        <f>VLOOKUP(GroupVertices[[#This Row],[Vertex]],Vertices[],MATCH("ID",Vertices[[#Headers],[Vertex]:[Vertex Content Word Count]],0),FALSE)</f>
        <v>45</v>
      </c>
    </row>
    <row r="20" spans="1:3" ht="15">
      <c r="A20" s="78" t="s">
        <v>1413</v>
      </c>
      <c r="B20" s="86" t="s">
        <v>282</v>
      </c>
      <c r="C20" s="78">
        <f>VLOOKUP(GroupVertices[[#This Row],[Vertex]],Vertices[],MATCH("ID",Vertices[[#Headers],[Vertex]:[Vertex Content Word Count]],0),FALSE)</f>
        <v>44</v>
      </c>
    </row>
    <row r="21" spans="1:3" ht="15">
      <c r="A21" s="78" t="s">
        <v>1413</v>
      </c>
      <c r="B21" s="86" t="s">
        <v>281</v>
      </c>
      <c r="C21" s="78">
        <f>VLOOKUP(GroupVertices[[#This Row],[Vertex]],Vertices[],MATCH("ID",Vertices[[#Headers],[Vertex]:[Vertex Content Word Count]],0),FALSE)</f>
        <v>43</v>
      </c>
    </row>
    <row r="22" spans="1:3" ht="15">
      <c r="A22" s="78" t="s">
        <v>1413</v>
      </c>
      <c r="B22" s="86" t="s">
        <v>280</v>
      </c>
      <c r="C22" s="78">
        <f>VLOOKUP(GroupVertices[[#This Row],[Vertex]],Vertices[],MATCH("ID",Vertices[[#Headers],[Vertex]:[Vertex Content Word Count]],0),FALSE)</f>
        <v>42</v>
      </c>
    </row>
    <row r="23" spans="1:3" ht="15">
      <c r="A23" s="78" t="s">
        <v>1413</v>
      </c>
      <c r="B23" s="86" t="s">
        <v>279</v>
      </c>
      <c r="C23" s="78">
        <f>VLOOKUP(GroupVertices[[#This Row],[Vertex]],Vertices[],MATCH("ID",Vertices[[#Headers],[Vertex]:[Vertex Content Word Count]],0),FALSE)</f>
        <v>41</v>
      </c>
    </row>
    <row r="24" spans="1:3" ht="15">
      <c r="A24" s="78" t="s">
        <v>1413</v>
      </c>
      <c r="B24" s="86" t="s">
        <v>278</v>
      </c>
      <c r="C24" s="78">
        <f>VLOOKUP(GroupVertices[[#This Row],[Vertex]],Vertices[],MATCH("ID",Vertices[[#Headers],[Vertex]:[Vertex Content Word Count]],0),FALSE)</f>
        <v>40</v>
      </c>
    </row>
    <row r="25" spans="1:3" ht="15">
      <c r="A25" s="78" t="s">
        <v>1413</v>
      </c>
      <c r="B25" s="86" t="s">
        <v>277</v>
      </c>
      <c r="C25" s="78">
        <f>VLOOKUP(GroupVertices[[#This Row],[Vertex]],Vertices[],MATCH("ID",Vertices[[#Headers],[Vertex]:[Vertex Content Word Count]],0),FALSE)</f>
        <v>39</v>
      </c>
    </row>
    <row r="26" spans="1:3" ht="15">
      <c r="A26" s="78" t="s">
        <v>1413</v>
      </c>
      <c r="B26" s="86" t="s">
        <v>276</v>
      </c>
      <c r="C26" s="78">
        <f>VLOOKUP(GroupVertices[[#This Row],[Vertex]],Vertices[],MATCH("ID",Vertices[[#Headers],[Vertex]:[Vertex Content Word Count]],0),FALSE)</f>
        <v>38</v>
      </c>
    </row>
    <row r="27" spans="1:3" ht="15">
      <c r="A27" s="78" t="s">
        <v>1413</v>
      </c>
      <c r="B27" s="86" t="s">
        <v>275</v>
      </c>
      <c r="C27" s="78">
        <f>VLOOKUP(GroupVertices[[#This Row],[Vertex]],Vertices[],MATCH("ID",Vertices[[#Headers],[Vertex]:[Vertex Content Word Count]],0),FALSE)</f>
        <v>37</v>
      </c>
    </row>
    <row r="28" spans="1:3" ht="15">
      <c r="A28" s="78" t="s">
        <v>1413</v>
      </c>
      <c r="B28" s="86" t="s">
        <v>274</v>
      </c>
      <c r="C28" s="78">
        <f>VLOOKUP(GroupVertices[[#This Row],[Vertex]],Vertices[],MATCH("ID",Vertices[[#Headers],[Vertex]:[Vertex Content Word Count]],0),FALSE)</f>
        <v>36</v>
      </c>
    </row>
    <row r="29" spans="1:3" ht="15">
      <c r="A29" s="78" t="s">
        <v>1413</v>
      </c>
      <c r="B29" s="86" t="s">
        <v>273</v>
      </c>
      <c r="C29" s="78">
        <f>VLOOKUP(GroupVertices[[#This Row],[Vertex]],Vertices[],MATCH("ID",Vertices[[#Headers],[Vertex]:[Vertex Content Word Count]],0),FALSE)</f>
        <v>35</v>
      </c>
    </row>
    <row r="30" spans="1:3" ht="15">
      <c r="A30" s="78" t="s">
        <v>1413</v>
      </c>
      <c r="B30" s="86" t="s">
        <v>272</v>
      </c>
      <c r="C30" s="78">
        <f>VLOOKUP(GroupVertices[[#This Row],[Vertex]],Vertices[],MATCH("ID",Vertices[[#Headers],[Vertex]:[Vertex Content Word Count]],0),FALSE)</f>
        <v>34</v>
      </c>
    </row>
    <row r="31" spans="1:3" ht="15">
      <c r="A31" s="78" t="s">
        <v>1413</v>
      </c>
      <c r="B31" s="86" t="s">
        <v>271</v>
      </c>
      <c r="C31" s="78">
        <f>VLOOKUP(GroupVertices[[#This Row],[Vertex]],Vertices[],MATCH("ID",Vertices[[#Headers],[Vertex]:[Vertex Content Word Count]],0),FALSE)</f>
        <v>33</v>
      </c>
    </row>
    <row r="32" spans="1:3" ht="15">
      <c r="A32" s="78" t="s">
        <v>1413</v>
      </c>
      <c r="B32" s="86" t="s">
        <v>270</v>
      </c>
      <c r="C32" s="78">
        <f>VLOOKUP(GroupVertices[[#This Row],[Vertex]],Vertices[],MATCH("ID",Vertices[[#Headers],[Vertex]:[Vertex Content Word Count]],0),FALSE)</f>
        <v>32</v>
      </c>
    </row>
    <row r="33" spans="1:3" ht="15">
      <c r="A33" s="78" t="s">
        <v>1413</v>
      </c>
      <c r="B33" s="86" t="s">
        <v>269</v>
      </c>
      <c r="C33" s="78">
        <f>VLOOKUP(GroupVertices[[#This Row],[Vertex]],Vertices[],MATCH("ID",Vertices[[#Headers],[Vertex]:[Vertex Content Word Count]],0),FALSE)</f>
        <v>31</v>
      </c>
    </row>
    <row r="34" spans="1:3" ht="15">
      <c r="A34" s="78" t="s">
        <v>1413</v>
      </c>
      <c r="B34" s="86" t="s">
        <v>268</v>
      </c>
      <c r="C34" s="78">
        <f>VLOOKUP(GroupVertices[[#This Row],[Vertex]],Vertices[],MATCH("ID",Vertices[[#Headers],[Vertex]:[Vertex Content Word Count]],0),FALSE)</f>
        <v>30</v>
      </c>
    </row>
    <row r="35" spans="1:3" ht="15">
      <c r="A35" s="78" t="s">
        <v>1413</v>
      </c>
      <c r="B35" s="86" t="s">
        <v>267</v>
      </c>
      <c r="C35" s="78">
        <f>VLOOKUP(GroupVertices[[#This Row],[Vertex]],Vertices[],MATCH("ID",Vertices[[#Headers],[Vertex]:[Vertex Content Word Count]],0),FALSE)</f>
        <v>29</v>
      </c>
    </row>
    <row r="36" spans="1:3" ht="15">
      <c r="A36" s="78" t="s">
        <v>1413</v>
      </c>
      <c r="B36" s="86" t="s">
        <v>266</v>
      </c>
      <c r="C36" s="78">
        <f>VLOOKUP(GroupVertices[[#This Row],[Vertex]],Vertices[],MATCH("ID",Vertices[[#Headers],[Vertex]:[Vertex Content Word Count]],0),FALSE)</f>
        <v>28</v>
      </c>
    </row>
    <row r="37" spans="1:3" ht="15">
      <c r="A37" s="78" t="s">
        <v>1413</v>
      </c>
      <c r="B37" s="86" t="s">
        <v>265</v>
      </c>
      <c r="C37" s="78">
        <f>VLOOKUP(GroupVertices[[#This Row],[Vertex]],Vertices[],MATCH("ID",Vertices[[#Headers],[Vertex]:[Vertex Content Word Count]],0),FALSE)</f>
        <v>27</v>
      </c>
    </row>
    <row r="38" spans="1:3" ht="15">
      <c r="A38" s="78" t="s">
        <v>1413</v>
      </c>
      <c r="B38" s="86" t="s">
        <v>264</v>
      </c>
      <c r="C38" s="78">
        <f>VLOOKUP(GroupVertices[[#This Row],[Vertex]],Vertices[],MATCH("ID",Vertices[[#Headers],[Vertex]:[Vertex Content Word Count]],0),FALSE)</f>
        <v>26</v>
      </c>
    </row>
    <row r="39" spans="1:3" ht="15">
      <c r="A39" s="78" t="s">
        <v>1413</v>
      </c>
      <c r="B39" s="86" t="s">
        <v>263</v>
      </c>
      <c r="C39" s="78">
        <f>VLOOKUP(GroupVertices[[#This Row],[Vertex]],Vertices[],MATCH("ID",Vertices[[#Headers],[Vertex]:[Vertex Content Word Count]],0),FALSE)</f>
        <v>25</v>
      </c>
    </row>
    <row r="40" spans="1:3" ht="15">
      <c r="A40" s="78" t="s">
        <v>1413</v>
      </c>
      <c r="B40" s="86" t="s">
        <v>261</v>
      </c>
      <c r="C40" s="78">
        <f>VLOOKUP(GroupVertices[[#This Row],[Vertex]],Vertices[],MATCH("ID",Vertices[[#Headers],[Vertex]:[Vertex Content Word Count]],0),FALSE)</f>
        <v>23</v>
      </c>
    </row>
    <row r="41" spans="1:3" ht="15">
      <c r="A41" s="78" t="s">
        <v>1413</v>
      </c>
      <c r="B41" s="86" t="s">
        <v>260</v>
      </c>
      <c r="C41" s="78">
        <f>VLOOKUP(GroupVertices[[#This Row],[Vertex]],Vertices[],MATCH("ID",Vertices[[#Headers],[Vertex]:[Vertex Content Word Count]],0),FALSE)</f>
        <v>22</v>
      </c>
    </row>
    <row r="42" spans="1:3" ht="15">
      <c r="A42" s="78" t="s">
        <v>1413</v>
      </c>
      <c r="B42" s="86" t="s">
        <v>259</v>
      </c>
      <c r="C42" s="78">
        <f>VLOOKUP(GroupVertices[[#This Row],[Vertex]],Vertices[],MATCH("ID",Vertices[[#Headers],[Vertex]:[Vertex Content Word Count]],0),FALSE)</f>
        <v>21</v>
      </c>
    </row>
    <row r="43" spans="1:3" ht="15">
      <c r="A43" s="78" t="s">
        <v>1413</v>
      </c>
      <c r="B43" s="86" t="s">
        <v>258</v>
      </c>
      <c r="C43" s="78">
        <f>VLOOKUP(GroupVertices[[#This Row],[Vertex]],Vertices[],MATCH("ID",Vertices[[#Headers],[Vertex]:[Vertex Content Word Count]],0),FALSE)</f>
        <v>20</v>
      </c>
    </row>
    <row r="44" spans="1:3" ht="15">
      <c r="A44" s="78" t="s">
        <v>1413</v>
      </c>
      <c r="B44" s="86" t="s">
        <v>257</v>
      </c>
      <c r="C44" s="78">
        <f>VLOOKUP(GroupVertices[[#This Row],[Vertex]],Vertices[],MATCH("ID",Vertices[[#Headers],[Vertex]:[Vertex Content Word Count]],0),FALSE)</f>
        <v>19</v>
      </c>
    </row>
    <row r="45" spans="1:3" ht="15">
      <c r="A45" s="78" t="s">
        <v>1413</v>
      </c>
      <c r="B45" s="86" t="s">
        <v>256</v>
      </c>
      <c r="C45" s="78">
        <f>VLOOKUP(GroupVertices[[#This Row],[Vertex]],Vertices[],MATCH("ID",Vertices[[#Headers],[Vertex]:[Vertex Content Word Count]],0),FALSE)</f>
        <v>18</v>
      </c>
    </row>
    <row r="46" spans="1:3" ht="15">
      <c r="A46" s="78" t="s">
        <v>1413</v>
      </c>
      <c r="B46" s="86" t="s">
        <v>255</v>
      </c>
      <c r="C46" s="78">
        <f>VLOOKUP(GroupVertices[[#This Row],[Vertex]],Vertices[],MATCH("ID",Vertices[[#Headers],[Vertex]:[Vertex Content Word Count]],0),FALSE)</f>
        <v>17</v>
      </c>
    </row>
    <row r="47" spans="1:3" ht="15">
      <c r="A47" s="78" t="s">
        <v>1413</v>
      </c>
      <c r="B47" s="86" t="s">
        <v>222</v>
      </c>
      <c r="C47" s="78">
        <f>VLOOKUP(GroupVertices[[#This Row],[Vertex]],Vertices[],MATCH("ID",Vertices[[#Headers],[Vertex]:[Vertex Content Word Count]],0),FALSE)</f>
        <v>16</v>
      </c>
    </row>
    <row r="48" spans="1:3" ht="15">
      <c r="A48" s="78" t="s">
        <v>1414</v>
      </c>
      <c r="B48" s="86" t="s">
        <v>214</v>
      </c>
      <c r="C48" s="78">
        <f>VLOOKUP(GroupVertices[[#This Row],[Vertex]],Vertices[],MATCH("ID",Vertices[[#Headers],[Vertex]:[Vertex Content Word Count]],0),FALSE)</f>
        <v>3</v>
      </c>
    </row>
    <row r="49" spans="1:3" ht="15">
      <c r="A49" s="78" t="s">
        <v>1414</v>
      </c>
      <c r="B49" s="86" t="s">
        <v>218</v>
      </c>
      <c r="C49" s="78">
        <f>VLOOKUP(GroupVertices[[#This Row],[Vertex]],Vertices[],MATCH("ID",Vertices[[#Headers],[Vertex]:[Vertex Content Word Count]],0),FALSE)</f>
        <v>10</v>
      </c>
    </row>
    <row r="50" spans="1:3" ht="15">
      <c r="A50" s="78" t="s">
        <v>1414</v>
      </c>
      <c r="B50" s="86" t="s">
        <v>220</v>
      </c>
      <c r="C50" s="78">
        <f>VLOOKUP(GroupVertices[[#This Row],[Vertex]],Vertices[],MATCH("ID",Vertices[[#Headers],[Vertex]:[Vertex Content Word Count]],0),FALSE)</f>
        <v>14</v>
      </c>
    </row>
    <row r="51" spans="1:3" ht="15">
      <c r="A51" s="78" t="s">
        <v>1414</v>
      </c>
      <c r="B51" s="86" t="s">
        <v>221</v>
      </c>
      <c r="C51" s="78">
        <f>VLOOKUP(GroupVertices[[#This Row],[Vertex]],Vertices[],MATCH("ID",Vertices[[#Headers],[Vertex]:[Vertex Content Word Count]],0),FALSE)</f>
        <v>15</v>
      </c>
    </row>
    <row r="52" spans="1:3" ht="15">
      <c r="A52" s="78" t="s">
        <v>1414</v>
      </c>
      <c r="B52" s="86" t="s">
        <v>230</v>
      </c>
      <c r="C52" s="78">
        <f>VLOOKUP(GroupVertices[[#This Row],[Vertex]],Vertices[],MATCH("ID",Vertices[[#Headers],[Vertex]:[Vertex Content Word Count]],0),FALSE)</f>
        <v>79</v>
      </c>
    </row>
    <row r="53" spans="1:3" ht="15">
      <c r="A53" s="78" t="s">
        <v>1414</v>
      </c>
      <c r="B53" s="86" t="s">
        <v>233</v>
      </c>
      <c r="C53" s="78">
        <f>VLOOKUP(GroupVertices[[#This Row],[Vertex]],Vertices[],MATCH("ID",Vertices[[#Headers],[Vertex]:[Vertex Content Word Count]],0),FALSE)</f>
        <v>88</v>
      </c>
    </row>
    <row r="54" spans="1:3" ht="15">
      <c r="A54" s="78" t="s">
        <v>1414</v>
      </c>
      <c r="B54" s="86" t="s">
        <v>243</v>
      </c>
      <c r="C54" s="78">
        <f>VLOOKUP(GroupVertices[[#This Row],[Vertex]],Vertices[],MATCH("ID",Vertices[[#Headers],[Vertex]:[Vertex Content Word Count]],0),FALSE)</f>
        <v>108</v>
      </c>
    </row>
    <row r="55" spans="1:3" ht="15">
      <c r="A55" s="78" t="s">
        <v>1414</v>
      </c>
      <c r="B55" s="86" t="s">
        <v>244</v>
      </c>
      <c r="C55" s="78">
        <f>VLOOKUP(GroupVertices[[#This Row],[Vertex]],Vertices[],MATCH("ID",Vertices[[#Headers],[Vertex]:[Vertex Content Word Count]],0),FALSE)</f>
        <v>109</v>
      </c>
    </row>
    <row r="56" spans="1:3" ht="15">
      <c r="A56" s="78" t="s">
        <v>1414</v>
      </c>
      <c r="B56" s="86" t="s">
        <v>245</v>
      </c>
      <c r="C56" s="78">
        <f>VLOOKUP(GroupVertices[[#This Row],[Vertex]],Vertices[],MATCH("ID",Vertices[[#Headers],[Vertex]:[Vertex Content Word Count]],0),FALSE)</f>
        <v>110</v>
      </c>
    </row>
    <row r="57" spans="1:3" ht="15">
      <c r="A57" s="78" t="s">
        <v>1414</v>
      </c>
      <c r="B57" s="86" t="s">
        <v>249</v>
      </c>
      <c r="C57" s="78">
        <f>VLOOKUP(GroupVertices[[#This Row],[Vertex]],Vertices[],MATCH("ID",Vertices[[#Headers],[Vertex]:[Vertex Content Word Count]],0),FALSE)</f>
        <v>114</v>
      </c>
    </row>
    <row r="58" spans="1:3" ht="15">
      <c r="A58" s="78" t="s">
        <v>1415</v>
      </c>
      <c r="B58" s="86" t="s">
        <v>239</v>
      </c>
      <c r="C58" s="78">
        <f>VLOOKUP(GroupVertices[[#This Row],[Vertex]],Vertices[],MATCH("ID",Vertices[[#Headers],[Vertex]:[Vertex Content Word Count]],0),FALSE)</f>
        <v>97</v>
      </c>
    </row>
    <row r="59" spans="1:3" ht="15">
      <c r="A59" s="78" t="s">
        <v>1415</v>
      </c>
      <c r="B59" s="86" t="s">
        <v>320</v>
      </c>
      <c r="C59" s="78">
        <f>VLOOKUP(GroupVertices[[#This Row],[Vertex]],Vertices[],MATCH("ID",Vertices[[#Headers],[Vertex]:[Vertex Content Word Count]],0),FALSE)</f>
        <v>99</v>
      </c>
    </row>
    <row r="60" spans="1:3" ht="15">
      <c r="A60" s="78" t="s">
        <v>1415</v>
      </c>
      <c r="B60" s="86" t="s">
        <v>319</v>
      </c>
      <c r="C60" s="78">
        <f>VLOOKUP(GroupVertices[[#This Row],[Vertex]],Vertices[],MATCH("ID",Vertices[[#Headers],[Vertex]:[Vertex Content Word Count]],0),FALSE)</f>
        <v>98</v>
      </c>
    </row>
    <row r="61" spans="1:3" ht="15">
      <c r="A61" s="78" t="s">
        <v>1415</v>
      </c>
      <c r="B61" s="86" t="s">
        <v>216</v>
      </c>
      <c r="C61" s="78">
        <f>VLOOKUP(GroupVertices[[#This Row],[Vertex]],Vertices[],MATCH("ID",Vertices[[#Headers],[Vertex]:[Vertex Content Word Count]],0),FALSE)</f>
        <v>6</v>
      </c>
    </row>
    <row r="62" spans="1:3" ht="15">
      <c r="A62" s="78" t="s">
        <v>1415</v>
      </c>
      <c r="B62" s="86" t="s">
        <v>251</v>
      </c>
      <c r="C62" s="78">
        <f>VLOOKUP(GroupVertices[[#This Row],[Vertex]],Vertices[],MATCH("ID",Vertices[[#Headers],[Vertex]:[Vertex Content Word Count]],0),FALSE)</f>
        <v>7</v>
      </c>
    </row>
    <row r="63" spans="1:3" ht="15">
      <c r="A63" s="78" t="s">
        <v>1416</v>
      </c>
      <c r="B63" s="86" t="s">
        <v>232</v>
      </c>
      <c r="C63" s="78">
        <f>VLOOKUP(GroupVertices[[#This Row],[Vertex]],Vertices[],MATCH("ID",Vertices[[#Headers],[Vertex]:[Vertex Content Word Count]],0),FALSE)</f>
        <v>83</v>
      </c>
    </row>
    <row r="64" spans="1:3" ht="15">
      <c r="A64" s="78" t="s">
        <v>1416</v>
      </c>
      <c r="B64" s="86" t="s">
        <v>315</v>
      </c>
      <c r="C64" s="78">
        <f>VLOOKUP(GroupVertices[[#This Row],[Vertex]],Vertices[],MATCH("ID",Vertices[[#Headers],[Vertex]:[Vertex Content Word Count]],0),FALSE)</f>
        <v>87</v>
      </c>
    </row>
    <row r="65" spans="1:3" ht="15">
      <c r="A65" s="78" t="s">
        <v>1416</v>
      </c>
      <c r="B65" s="86" t="s">
        <v>314</v>
      </c>
      <c r="C65" s="78">
        <f>VLOOKUP(GroupVertices[[#This Row],[Vertex]],Vertices[],MATCH("ID",Vertices[[#Headers],[Vertex]:[Vertex Content Word Count]],0),FALSE)</f>
        <v>86</v>
      </c>
    </row>
    <row r="66" spans="1:3" ht="15">
      <c r="A66" s="78" t="s">
        <v>1416</v>
      </c>
      <c r="B66" s="86" t="s">
        <v>313</v>
      </c>
      <c r="C66" s="78">
        <f>VLOOKUP(GroupVertices[[#This Row],[Vertex]],Vertices[],MATCH("ID",Vertices[[#Headers],[Vertex]:[Vertex Content Word Count]],0),FALSE)</f>
        <v>85</v>
      </c>
    </row>
    <row r="67" spans="1:3" ht="15">
      <c r="A67" s="78" t="s">
        <v>1416</v>
      </c>
      <c r="B67" s="86" t="s">
        <v>312</v>
      </c>
      <c r="C67" s="78">
        <f>VLOOKUP(GroupVertices[[#This Row],[Vertex]],Vertices[],MATCH("ID",Vertices[[#Headers],[Vertex]:[Vertex Content Word Count]],0),FALSE)</f>
        <v>84</v>
      </c>
    </row>
    <row r="68" spans="1:3" ht="15">
      <c r="A68" s="78" t="s">
        <v>1417</v>
      </c>
      <c r="B68" s="86" t="s">
        <v>226</v>
      </c>
      <c r="C68" s="78">
        <f>VLOOKUP(GroupVertices[[#This Row],[Vertex]],Vertices[],MATCH("ID",Vertices[[#Headers],[Vertex]:[Vertex Content Word Count]],0),FALSE)</f>
        <v>66</v>
      </c>
    </row>
    <row r="69" spans="1:3" ht="15">
      <c r="A69" s="78" t="s">
        <v>1417</v>
      </c>
      <c r="B69" s="86" t="s">
        <v>304</v>
      </c>
      <c r="C69" s="78">
        <f>VLOOKUP(GroupVertices[[#This Row],[Vertex]],Vertices[],MATCH("ID",Vertices[[#Headers],[Vertex]:[Vertex Content Word Count]],0),FALSE)</f>
        <v>70</v>
      </c>
    </row>
    <row r="70" spans="1:3" ht="15">
      <c r="A70" s="78" t="s">
        <v>1417</v>
      </c>
      <c r="B70" s="86" t="s">
        <v>303</v>
      </c>
      <c r="C70" s="78">
        <f>VLOOKUP(GroupVertices[[#This Row],[Vertex]],Vertices[],MATCH("ID",Vertices[[#Headers],[Vertex]:[Vertex Content Word Count]],0),FALSE)</f>
        <v>69</v>
      </c>
    </row>
    <row r="71" spans="1:3" ht="15">
      <c r="A71" s="78" t="s">
        <v>1417</v>
      </c>
      <c r="B71" s="86" t="s">
        <v>302</v>
      </c>
      <c r="C71" s="78">
        <f>VLOOKUP(GroupVertices[[#This Row],[Vertex]],Vertices[],MATCH("ID",Vertices[[#Headers],[Vertex]:[Vertex Content Word Count]],0),FALSE)</f>
        <v>68</v>
      </c>
    </row>
    <row r="72" spans="1:3" ht="15">
      <c r="A72" s="78" t="s">
        <v>1417</v>
      </c>
      <c r="B72" s="86" t="s">
        <v>301</v>
      </c>
      <c r="C72" s="78">
        <f>VLOOKUP(GroupVertices[[#This Row],[Vertex]],Vertices[],MATCH("ID",Vertices[[#Headers],[Vertex]:[Vertex Content Word Count]],0),FALSE)</f>
        <v>67</v>
      </c>
    </row>
    <row r="73" spans="1:3" ht="15">
      <c r="A73" s="78" t="s">
        <v>1418</v>
      </c>
      <c r="B73" s="86" t="s">
        <v>242</v>
      </c>
      <c r="C73" s="78">
        <f>VLOOKUP(GroupVertices[[#This Row],[Vertex]],Vertices[],MATCH("ID",Vertices[[#Headers],[Vertex]:[Vertex Content Word Count]],0),FALSE)</f>
        <v>104</v>
      </c>
    </row>
    <row r="74" spans="1:3" ht="15">
      <c r="A74" s="78" t="s">
        <v>1418</v>
      </c>
      <c r="B74" s="86" t="s">
        <v>325</v>
      </c>
      <c r="C74" s="78">
        <f>VLOOKUP(GroupVertices[[#This Row],[Vertex]],Vertices[],MATCH("ID",Vertices[[#Headers],[Vertex]:[Vertex Content Word Count]],0),FALSE)</f>
        <v>107</v>
      </c>
    </row>
    <row r="75" spans="1:3" ht="15">
      <c r="A75" s="78" t="s">
        <v>1418</v>
      </c>
      <c r="B75" s="86" t="s">
        <v>324</v>
      </c>
      <c r="C75" s="78">
        <f>VLOOKUP(GroupVertices[[#This Row],[Vertex]],Vertices[],MATCH("ID",Vertices[[#Headers],[Vertex]:[Vertex Content Word Count]],0),FALSE)</f>
        <v>106</v>
      </c>
    </row>
    <row r="76" spans="1:3" ht="15">
      <c r="A76" s="78" t="s">
        <v>1418</v>
      </c>
      <c r="B76" s="86" t="s">
        <v>323</v>
      </c>
      <c r="C76" s="78">
        <f>VLOOKUP(GroupVertices[[#This Row],[Vertex]],Vertices[],MATCH("ID",Vertices[[#Headers],[Vertex]:[Vertex Content Word Count]],0),FALSE)</f>
        <v>105</v>
      </c>
    </row>
    <row r="77" spans="1:3" ht="15">
      <c r="A77" s="78" t="s">
        <v>1419</v>
      </c>
      <c r="B77" s="86" t="s">
        <v>241</v>
      </c>
      <c r="C77" s="78">
        <f>VLOOKUP(GroupVertices[[#This Row],[Vertex]],Vertices[],MATCH("ID",Vertices[[#Headers],[Vertex]:[Vertex Content Word Count]],0),FALSE)</f>
        <v>103</v>
      </c>
    </row>
    <row r="78" spans="1:3" ht="15">
      <c r="A78" s="78" t="s">
        <v>1419</v>
      </c>
      <c r="B78" s="86" t="s">
        <v>322</v>
      </c>
      <c r="C78" s="78">
        <f>VLOOKUP(GroupVertices[[#This Row],[Vertex]],Vertices[],MATCH("ID",Vertices[[#Headers],[Vertex]:[Vertex Content Word Count]],0),FALSE)</f>
        <v>102</v>
      </c>
    </row>
    <row r="79" spans="1:3" ht="15">
      <c r="A79" s="78" t="s">
        <v>1419</v>
      </c>
      <c r="B79" s="86" t="s">
        <v>321</v>
      </c>
      <c r="C79" s="78">
        <f>VLOOKUP(GroupVertices[[#This Row],[Vertex]],Vertices[],MATCH("ID",Vertices[[#Headers],[Vertex]:[Vertex Content Word Count]],0),FALSE)</f>
        <v>101</v>
      </c>
    </row>
    <row r="80" spans="1:3" ht="15">
      <c r="A80" s="78" t="s">
        <v>1419</v>
      </c>
      <c r="B80" s="86" t="s">
        <v>240</v>
      </c>
      <c r="C80" s="78">
        <f>VLOOKUP(GroupVertices[[#This Row],[Vertex]],Vertices[],MATCH("ID",Vertices[[#Headers],[Vertex]:[Vertex Content Word Count]],0),FALSE)</f>
        <v>100</v>
      </c>
    </row>
    <row r="81" spans="1:3" ht="15">
      <c r="A81" s="78" t="s">
        <v>1420</v>
      </c>
      <c r="B81" s="86" t="s">
        <v>231</v>
      </c>
      <c r="C81" s="78">
        <f>VLOOKUP(GroupVertices[[#This Row],[Vertex]],Vertices[],MATCH("ID",Vertices[[#Headers],[Vertex]:[Vertex Content Word Count]],0),FALSE)</f>
        <v>80</v>
      </c>
    </row>
    <row r="82" spans="1:3" ht="15">
      <c r="A82" s="78" t="s">
        <v>1420</v>
      </c>
      <c r="B82" s="86" t="s">
        <v>311</v>
      </c>
      <c r="C82" s="78">
        <f>VLOOKUP(GroupVertices[[#This Row],[Vertex]],Vertices[],MATCH("ID",Vertices[[#Headers],[Vertex]:[Vertex Content Word Count]],0),FALSE)</f>
        <v>82</v>
      </c>
    </row>
    <row r="83" spans="1:3" ht="15">
      <c r="A83" s="78" t="s">
        <v>1420</v>
      </c>
      <c r="B83" s="86" t="s">
        <v>310</v>
      </c>
      <c r="C83" s="78">
        <f>VLOOKUP(GroupVertices[[#This Row],[Vertex]],Vertices[],MATCH("ID",Vertices[[#Headers],[Vertex]:[Vertex Content Word Count]],0),FALSE)</f>
        <v>81</v>
      </c>
    </row>
    <row r="84" spans="1:3" ht="15">
      <c r="A84" s="78" t="s">
        <v>1420</v>
      </c>
      <c r="B84" s="86" t="s">
        <v>262</v>
      </c>
      <c r="C84" s="78">
        <f>VLOOKUP(GroupVertices[[#This Row],[Vertex]],Vertices[],MATCH("ID",Vertices[[#Headers],[Vertex]:[Vertex Content Word Count]],0),FALSE)</f>
        <v>24</v>
      </c>
    </row>
    <row r="85" spans="1:3" ht="15">
      <c r="A85" s="78" t="s">
        <v>1421</v>
      </c>
      <c r="B85" s="86" t="s">
        <v>248</v>
      </c>
      <c r="C85" s="78">
        <f>VLOOKUP(GroupVertices[[#This Row],[Vertex]],Vertices[],MATCH("ID",Vertices[[#Headers],[Vertex]:[Vertex Content Word Count]],0),FALSE)</f>
        <v>113</v>
      </c>
    </row>
    <row r="86" spans="1:3" ht="15">
      <c r="A86" s="78" t="s">
        <v>1421</v>
      </c>
      <c r="B86" s="86" t="s">
        <v>247</v>
      </c>
      <c r="C86" s="78">
        <f>VLOOKUP(GroupVertices[[#This Row],[Vertex]],Vertices[],MATCH("ID",Vertices[[#Headers],[Vertex]:[Vertex Content Word Count]],0),FALSE)</f>
        <v>112</v>
      </c>
    </row>
    <row r="87" spans="1:3" ht="15">
      <c r="A87" s="78" t="s">
        <v>1421</v>
      </c>
      <c r="B87" s="86" t="s">
        <v>246</v>
      </c>
      <c r="C87" s="78">
        <f>VLOOKUP(GroupVertices[[#This Row],[Vertex]],Vertices[],MATCH("ID",Vertices[[#Headers],[Vertex]:[Vertex Content Word Count]],0),FALSE)</f>
        <v>111</v>
      </c>
    </row>
    <row r="88" spans="1:3" ht="15">
      <c r="A88" s="78" t="s">
        <v>1422</v>
      </c>
      <c r="B88" s="86" t="s">
        <v>229</v>
      </c>
      <c r="C88" s="78">
        <f>VLOOKUP(GroupVertices[[#This Row],[Vertex]],Vertices[],MATCH("ID",Vertices[[#Headers],[Vertex]:[Vertex Content Word Count]],0),FALSE)</f>
        <v>76</v>
      </c>
    </row>
    <row r="89" spans="1:3" ht="15">
      <c r="A89" s="78" t="s">
        <v>1422</v>
      </c>
      <c r="B89" s="86" t="s">
        <v>309</v>
      </c>
      <c r="C89" s="78">
        <f>VLOOKUP(GroupVertices[[#This Row],[Vertex]],Vertices[],MATCH("ID",Vertices[[#Headers],[Vertex]:[Vertex Content Word Count]],0),FALSE)</f>
        <v>78</v>
      </c>
    </row>
    <row r="90" spans="1:3" ht="15">
      <c r="A90" s="78" t="s">
        <v>1422</v>
      </c>
      <c r="B90" s="86" t="s">
        <v>308</v>
      </c>
      <c r="C90" s="78">
        <f>VLOOKUP(GroupVertices[[#This Row],[Vertex]],Vertices[],MATCH("ID",Vertices[[#Headers],[Vertex]:[Vertex Content Word Count]],0),FALSE)</f>
        <v>77</v>
      </c>
    </row>
    <row r="91" spans="1:3" ht="15">
      <c r="A91" s="78" t="s">
        <v>1423</v>
      </c>
      <c r="B91" s="86" t="s">
        <v>228</v>
      </c>
      <c r="C91" s="78">
        <f>VLOOKUP(GroupVertices[[#This Row],[Vertex]],Vertices[],MATCH("ID",Vertices[[#Headers],[Vertex]:[Vertex Content Word Count]],0),FALSE)</f>
        <v>73</v>
      </c>
    </row>
    <row r="92" spans="1:3" ht="15">
      <c r="A92" s="78" t="s">
        <v>1423</v>
      </c>
      <c r="B92" s="86" t="s">
        <v>307</v>
      </c>
      <c r="C92" s="78">
        <f>VLOOKUP(GroupVertices[[#This Row],[Vertex]],Vertices[],MATCH("ID",Vertices[[#Headers],[Vertex]:[Vertex Content Word Count]],0),FALSE)</f>
        <v>75</v>
      </c>
    </row>
    <row r="93" spans="1:3" ht="15">
      <c r="A93" s="78" t="s">
        <v>1423</v>
      </c>
      <c r="B93" s="86" t="s">
        <v>306</v>
      </c>
      <c r="C93" s="78">
        <f>VLOOKUP(GroupVertices[[#This Row],[Vertex]],Vertices[],MATCH("ID",Vertices[[#Headers],[Vertex]:[Vertex Content Word Count]],0),FALSE)</f>
        <v>74</v>
      </c>
    </row>
    <row r="94" spans="1:3" ht="15">
      <c r="A94" s="78" t="s">
        <v>1424</v>
      </c>
      <c r="B94" s="86" t="s">
        <v>225</v>
      </c>
      <c r="C94" s="78">
        <f>VLOOKUP(GroupVertices[[#This Row],[Vertex]],Vertices[],MATCH("ID",Vertices[[#Headers],[Vertex]:[Vertex Content Word Count]],0),FALSE)</f>
        <v>63</v>
      </c>
    </row>
    <row r="95" spans="1:3" ht="15">
      <c r="A95" s="78" t="s">
        <v>1424</v>
      </c>
      <c r="B95" s="86" t="s">
        <v>300</v>
      </c>
      <c r="C95" s="78">
        <f>VLOOKUP(GroupVertices[[#This Row],[Vertex]],Vertices[],MATCH("ID",Vertices[[#Headers],[Vertex]:[Vertex Content Word Count]],0),FALSE)</f>
        <v>65</v>
      </c>
    </row>
    <row r="96" spans="1:3" ht="15">
      <c r="A96" s="78" t="s">
        <v>1424</v>
      </c>
      <c r="B96" s="86" t="s">
        <v>299</v>
      </c>
      <c r="C96" s="78">
        <f>VLOOKUP(GroupVertices[[#This Row],[Vertex]],Vertices[],MATCH("ID",Vertices[[#Headers],[Vertex]:[Vertex Content Word Count]],0),FALSE)</f>
        <v>64</v>
      </c>
    </row>
    <row r="97" spans="1:3" ht="15">
      <c r="A97" s="78" t="s">
        <v>1425</v>
      </c>
      <c r="B97" s="86" t="s">
        <v>219</v>
      </c>
      <c r="C97" s="78">
        <f>VLOOKUP(GroupVertices[[#This Row],[Vertex]],Vertices[],MATCH("ID",Vertices[[#Headers],[Vertex]:[Vertex Content Word Count]],0),FALSE)</f>
        <v>11</v>
      </c>
    </row>
    <row r="98" spans="1:3" ht="15">
      <c r="A98" s="78" t="s">
        <v>1425</v>
      </c>
      <c r="B98" s="86" t="s">
        <v>254</v>
      </c>
      <c r="C98" s="78">
        <f>VLOOKUP(GroupVertices[[#This Row],[Vertex]],Vertices[],MATCH("ID",Vertices[[#Headers],[Vertex]:[Vertex Content Word Count]],0),FALSE)</f>
        <v>13</v>
      </c>
    </row>
    <row r="99" spans="1:3" ht="15">
      <c r="A99" s="78" t="s">
        <v>1425</v>
      </c>
      <c r="B99" s="86" t="s">
        <v>253</v>
      </c>
      <c r="C99" s="78">
        <f>VLOOKUP(GroupVertices[[#This Row],[Vertex]],Vertices[],MATCH("ID",Vertices[[#Headers],[Vertex]:[Vertex Content Word Count]],0),FALSE)</f>
        <v>12</v>
      </c>
    </row>
    <row r="100" spans="1:3" ht="15">
      <c r="A100" s="78" t="s">
        <v>1426</v>
      </c>
      <c r="B100" s="86" t="s">
        <v>238</v>
      </c>
      <c r="C100" s="78">
        <f>VLOOKUP(GroupVertices[[#This Row],[Vertex]],Vertices[],MATCH("ID",Vertices[[#Headers],[Vertex]:[Vertex Content Word Count]],0),FALSE)</f>
        <v>96</v>
      </c>
    </row>
    <row r="101" spans="1:3" ht="15">
      <c r="A101" s="78" t="s">
        <v>1426</v>
      </c>
      <c r="B101" s="86" t="s">
        <v>237</v>
      </c>
      <c r="C101" s="78">
        <f>VLOOKUP(GroupVertices[[#This Row],[Vertex]],Vertices[],MATCH("ID",Vertices[[#Headers],[Vertex]:[Vertex Content Word Count]],0),FALSE)</f>
        <v>95</v>
      </c>
    </row>
    <row r="102" spans="1:3" ht="15">
      <c r="A102" s="78" t="s">
        <v>1427</v>
      </c>
      <c r="B102" s="86" t="s">
        <v>236</v>
      </c>
      <c r="C102" s="78">
        <f>VLOOKUP(GroupVertices[[#This Row],[Vertex]],Vertices[],MATCH("ID",Vertices[[#Headers],[Vertex]:[Vertex Content Word Count]],0),FALSE)</f>
        <v>93</v>
      </c>
    </row>
    <row r="103" spans="1:3" ht="15">
      <c r="A103" s="78" t="s">
        <v>1427</v>
      </c>
      <c r="B103" s="86" t="s">
        <v>318</v>
      </c>
      <c r="C103" s="78">
        <f>VLOOKUP(GroupVertices[[#This Row],[Vertex]],Vertices[],MATCH("ID",Vertices[[#Headers],[Vertex]:[Vertex Content Word Count]],0),FALSE)</f>
        <v>94</v>
      </c>
    </row>
    <row r="104" spans="1:3" ht="15">
      <c r="A104" s="78" t="s">
        <v>1428</v>
      </c>
      <c r="B104" s="86" t="s">
        <v>235</v>
      </c>
      <c r="C104" s="78">
        <f>VLOOKUP(GroupVertices[[#This Row],[Vertex]],Vertices[],MATCH("ID",Vertices[[#Headers],[Vertex]:[Vertex Content Word Count]],0),FALSE)</f>
        <v>91</v>
      </c>
    </row>
    <row r="105" spans="1:3" ht="15">
      <c r="A105" s="78" t="s">
        <v>1428</v>
      </c>
      <c r="B105" s="86" t="s">
        <v>317</v>
      </c>
      <c r="C105" s="78">
        <f>VLOOKUP(GroupVertices[[#This Row],[Vertex]],Vertices[],MATCH("ID",Vertices[[#Headers],[Vertex]:[Vertex Content Word Count]],0),FALSE)</f>
        <v>92</v>
      </c>
    </row>
    <row r="106" spans="1:3" ht="15">
      <c r="A106" s="78" t="s">
        <v>1429</v>
      </c>
      <c r="B106" s="86" t="s">
        <v>234</v>
      </c>
      <c r="C106" s="78">
        <f>VLOOKUP(GroupVertices[[#This Row],[Vertex]],Vertices[],MATCH("ID",Vertices[[#Headers],[Vertex]:[Vertex Content Word Count]],0),FALSE)</f>
        <v>89</v>
      </c>
    </row>
    <row r="107" spans="1:3" ht="15">
      <c r="A107" s="78" t="s">
        <v>1429</v>
      </c>
      <c r="B107" s="86" t="s">
        <v>316</v>
      </c>
      <c r="C107" s="78">
        <f>VLOOKUP(GroupVertices[[#This Row],[Vertex]],Vertices[],MATCH("ID",Vertices[[#Headers],[Vertex]:[Vertex Content Word Count]],0),FALSE)</f>
        <v>90</v>
      </c>
    </row>
    <row r="108" spans="1:3" ht="15">
      <c r="A108" s="78" t="s">
        <v>1430</v>
      </c>
      <c r="B108" s="86" t="s">
        <v>227</v>
      </c>
      <c r="C108" s="78">
        <f>VLOOKUP(GroupVertices[[#This Row],[Vertex]],Vertices[],MATCH("ID",Vertices[[#Headers],[Vertex]:[Vertex Content Word Count]],0),FALSE)</f>
        <v>71</v>
      </c>
    </row>
    <row r="109" spans="1:3" ht="15">
      <c r="A109" s="78" t="s">
        <v>1430</v>
      </c>
      <c r="B109" s="86" t="s">
        <v>305</v>
      </c>
      <c r="C109" s="78">
        <f>VLOOKUP(GroupVertices[[#This Row],[Vertex]],Vertices[],MATCH("ID",Vertices[[#Headers],[Vertex]:[Vertex Content Word Count]],0),FALSE)</f>
        <v>72</v>
      </c>
    </row>
    <row r="110" spans="1:3" ht="15">
      <c r="A110" s="78" t="s">
        <v>1431</v>
      </c>
      <c r="B110" s="86" t="s">
        <v>217</v>
      </c>
      <c r="C110" s="78">
        <f>VLOOKUP(GroupVertices[[#This Row],[Vertex]],Vertices[],MATCH("ID",Vertices[[#Headers],[Vertex]:[Vertex Content Word Count]],0),FALSE)</f>
        <v>8</v>
      </c>
    </row>
    <row r="111" spans="1:3" ht="15">
      <c r="A111" s="78" t="s">
        <v>1431</v>
      </c>
      <c r="B111" s="86" t="s">
        <v>252</v>
      </c>
      <c r="C111" s="78">
        <f>VLOOKUP(GroupVertices[[#This Row],[Vertex]],Vertices[],MATCH("ID",Vertices[[#Headers],[Vertex]:[Vertex Content Word Count]],0),FALSE)</f>
        <v>9</v>
      </c>
    </row>
    <row r="112" spans="1:3" ht="15">
      <c r="A112" s="78" t="s">
        <v>1432</v>
      </c>
      <c r="B112" s="86" t="s">
        <v>215</v>
      </c>
      <c r="C112" s="78">
        <f>VLOOKUP(GroupVertices[[#This Row],[Vertex]],Vertices[],MATCH("ID",Vertices[[#Headers],[Vertex]:[Vertex Content Word Count]],0),FALSE)</f>
        <v>4</v>
      </c>
    </row>
    <row r="113" spans="1:3" ht="15">
      <c r="A113" s="78" t="s">
        <v>1432</v>
      </c>
      <c r="B113" s="86" t="s">
        <v>250</v>
      </c>
      <c r="C113" s="78">
        <f>VLOOKUP(GroupVertices[[#This Row],[Vertex]],Vertices[],MATCH("ID",Vertices[[#Headers],[Vertex]:[Vertex Content Word Count]],0),FALSE)</f>
        <v>5</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8"/>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1901</v>
      </c>
      <c r="B2" s="34" t="s">
        <v>1374</v>
      </c>
      <c r="D2" s="31">
        <f>MIN(Vertices[Degree])</f>
        <v>0</v>
      </c>
      <c r="E2" s="3">
        <f>COUNTIF(Vertices[Degree],"&gt;= "&amp;D2)-COUNTIF(Vertices[Degree],"&gt;="&amp;D3)</f>
        <v>0</v>
      </c>
      <c r="F2" s="37">
        <f>MIN(Vertices[In-Degree])</f>
        <v>0</v>
      </c>
      <c r="G2" s="38">
        <f>COUNTIF(Vertices[In-Degree],"&gt;= "&amp;F2)-COUNTIF(Vertices[In-Degree],"&gt;="&amp;F3)</f>
        <v>18</v>
      </c>
      <c r="H2" s="37">
        <f>MIN(Vertices[Out-Degree])</f>
        <v>0</v>
      </c>
      <c r="I2" s="38">
        <f>COUNTIF(Vertices[Out-Degree],"&gt;= "&amp;H2)-COUNTIF(Vertices[Out-Degree],"&gt;="&amp;H3)</f>
        <v>76</v>
      </c>
      <c r="J2" s="37">
        <f>MIN(Vertices[Betweenness Centrality])</f>
        <v>0</v>
      </c>
      <c r="K2" s="38">
        <f>COUNTIF(Vertices[Betweenness Centrality],"&gt;= "&amp;J2)-COUNTIF(Vertices[Betweenness Centrality],"&gt;="&amp;J3)</f>
        <v>107</v>
      </c>
      <c r="L2" s="37">
        <f>MIN(Vertices[Closeness Centrality])</f>
        <v>0</v>
      </c>
      <c r="M2" s="38">
        <f>COUNTIF(Vertices[Closeness Centrality],"&gt;= "&amp;L2)-COUNTIF(Vertices[Closeness Centrality],"&gt;="&amp;L3)</f>
        <v>57</v>
      </c>
      <c r="N2" s="37">
        <f>MIN(Vertices[Eigenvector Centrality])</f>
        <v>0</v>
      </c>
      <c r="O2" s="38">
        <f>COUNTIF(Vertices[Eigenvector Centrality],"&gt;= "&amp;N2)-COUNTIF(Vertices[Eigenvector Centrality],"&gt;="&amp;N3)</f>
        <v>64</v>
      </c>
      <c r="P2" s="37">
        <f>MIN(Vertices[PageRank])</f>
        <v>0.475077</v>
      </c>
      <c r="Q2" s="38">
        <f>COUNTIF(Vertices[PageRank],"&gt;= "&amp;P2)-COUNTIF(Vertices[PageRank],"&gt;="&amp;P3)</f>
        <v>45</v>
      </c>
      <c r="R2" s="37">
        <f>MIN(Vertices[Clustering Coefficient])</f>
        <v>0</v>
      </c>
      <c r="S2" s="43">
        <f>COUNTIF(Vertices[Clustering Coefficient],"&gt;= "&amp;R2)-COUNTIF(Vertices[Clustering Coefficient],"&gt;="&amp;R3)</f>
        <v>61</v>
      </c>
      <c r="T2" s="37" t="e">
        <f ca="1">MIN(INDIRECT(DynamicFilterSourceColumnRange))</f>
        <v>#REF!</v>
      </c>
      <c r="U2" s="38" t="e">
        <f aca="true" t="shared" si="0" ref="U2:U57">COUNTIF(INDIRECT(DynamicFilterSourceColumnRange),"&gt;= "&amp;T2)-COUNTIF(INDIRECT(DynamicFilterSourceColumnRange),"&gt;="&amp;T3)</f>
        <v>#REF!</v>
      </c>
      <c r="W2" t="s">
        <v>124</v>
      </c>
      <c r="X2">
        <f>ROWS(HistogramBins[Degree Bin])-1</f>
        <v>55</v>
      </c>
    </row>
    <row r="3" spans="1:24" ht="15">
      <c r="A3" s="126"/>
      <c r="B3" s="126"/>
      <c r="D3" s="32">
        <f aca="true" t="shared" si="1" ref="D3:D26">D2+($D$57-$D$2)/BinDivisor</f>
        <v>0</v>
      </c>
      <c r="E3" s="3">
        <f>COUNTIF(Vertices[Degree],"&gt;= "&amp;D3)-COUNTIF(Vertices[Degree],"&gt;="&amp;D4)</f>
        <v>0</v>
      </c>
      <c r="F3" s="39">
        <f aca="true" t="shared" si="2" ref="F3:F26">F2+($F$57-$F$2)/BinDivisor</f>
        <v>0.07272727272727272</v>
      </c>
      <c r="G3" s="40">
        <f>COUNTIF(Vertices[In-Degree],"&gt;= "&amp;F3)-COUNTIF(Vertices[In-Degree],"&gt;="&amp;F4)</f>
        <v>0</v>
      </c>
      <c r="H3" s="39">
        <f aca="true" t="shared" si="3" ref="H3:H26">H2+($H$57-$H$2)/BinDivisor</f>
        <v>0.8363636363636363</v>
      </c>
      <c r="I3" s="40">
        <f>COUNTIF(Vertices[Out-Degree],"&gt;= "&amp;H3)-COUNTIF(Vertices[Out-Degree],"&gt;="&amp;H4)</f>
        <v>21</v>
      </c>
      <c r="J3" s="39">
        <f aca="true" t="shared" si="4" ref="J3:J26">J2+($J$57-$J$2)/BinDivisor</f>
        <v>13.030303036363636</v>
      </c>
      <c r="K3" s="40">
        <f>COUNTIF(Vertices[Betweenness Centrality],"&gt;= "&amp;J3)-COUNTIF(Vertices[Betweenness Centrality],"&gt;="&amp;J4)</f>
        <v>0</v>
      </c>
      <c r="L3" s="39">
        <f aca="true" t="shared" si="5" ref="L3:L26">L2+($L$57-$L$2)/BinDivisor</f>
        <v>0.01818181818181818</v>
      </c>
      <c r="M3" s="40">
        <f>COUNTIF(Vertices[Closeness Centrality],"&gt;= "&amp;L3)-COUNTIF(Vertices[Closeness Centrality],"&gt;="&amp;L4)</f>
        <v>3</v>
      </c>
      <c r="N3" s="39">
        <f aca="true" t="shared" si="6" ref="N3:N26">N2+($N$57-$N$2)/BinDivisor</f>
        <v>0.0013412363636363636</v>
      </c>
      <c r="O3" s="40">
        <f>COUNTIF(Vertices[Eigenvector Centrality],"&gt;= "&amp;N3)-COUNTIF(Vertices[Eigenvector Centrality],"&gt;="&amp;N4)</f>
        <v>1</v>
      </c>
      <c r="P3" s="39">
        <f aca="true" t="shared" si="7" ref="P3:P26">P2+($P$57-$P$2)/BinDivisor</f>
        <v>0.6034170181818181</v>
      </c>
      <c r="Q3" s="40">
        <f>COUNTIF(Vertices[PageRank],"&gt;= "&amp;P3)-COUNTIF(Vertices[PageRank],"&gt;="&amp;P4)</f>
        <v>17</v>
      </c>
      <c r="R3" s="39">
        <f aca="true" t="shared" si="8" ref="R3:R26">R2+($R$57-$R$2)/BinDivisor</f>
        <v>0.012121212121212121</v>
      </c>
      <c r="S3" s="44">
        <f>COUNTIF(Vertices[Clustering Coefficient],"&gt;= "&amp;R3)-COUNTIF(Vertices[Clustering Coefficient],"&gt;="&amp;R4)</f>
        <v>0</v>
      </c>
      <c r="T3" s="39" t="e">
        <f aca="true" t="shared" si="9" ref="T3:T26">T2+($T$57-$T$2)/BinDivisor</f>
        <v>#REF!</v>
      </c>
      <c r="U3" s="40" t="e">
        <f ca="1" t="shared" si="0"/>
        <v>#REF!</v>
      </c>
      <c r="W3" t="s">
        <v>125</v>
      </c>
      <c r="X3" t="s">
        <v>85</v>
      </c>
    </row>
    <row r="4" spans="1:24" ht="15">
      <c r="A4" s="34" t="s">
        <v>146</v>
      </c>
      <c r="B4" s="34">
        <v>112</v>
      </c>
      <c r="D4" s="32">
        <f t="shared" si="1"/>
        <v>0</v>
      </c>
      <c r="E4" s="3">
        <f>COUNTIF(Vertices[Degree],"&gt;= "&amp;D4)-COUNTIF(Vertices[Degree],"&gt;="&amp;D5)</f>
        <v>0</v>
      </c>
      <c r="F4" s="37">
        <f t="shared" si="2"/>
        <v>0.14545454545454545</v>
      </c>
      <c r="G4" s="38">
        <f>COUNTIF(Vertices[In-Degree],"&gt;= "&amp;F4)-COUNTIF(Vertices[In-Degree],"&gt;="&amp;F5)</f>
        <v>0</v>
      </c>
      <c r="H4" s="37">
        <f t="shared" si="3"/>
        <v>1.6727272727272726</v>
      </c>
      <c r="I4" s="38">
        <f>COUNTIF(Vertices[Out-Degree],"&gt;= "&amp;H4)-COUNTIF(Vertices[Out-Degree],"&gt;="&amp;H5)</f>
        <v>6</v>
      </c>
      <c r="J4" s="37">
        <f t="shared" si="4"/>
        <v>26.06060607272727</v>
      </c>
      <c r="K4" s="38">
        <f>COUNTIF(Vertices[Betweenness Centrality],"&gt;= "&amp;J4)-COUNTIF(Vertices[Betweenness Centrality],"&gt;="&amp;J5)</f>
        <v>0</v>
      </c>
      <c r="L4" s="37">
        <f t="shared" si="5"/>
        <v>0.03636363636363636</v>
      </c>
      <c r="M4" s="38">
        <f>COUNTIF(Vertices[Closeness Centrality],"&gt;= "&amp;L4)-COUNTIF(Vertices[Closeness Centrality],"&gt;="&amp;L5)</f>
        <v>0</v>
      </c>
      <c r="N4" s="37">
        <f t="shared" si="6"/>
        <v>0.0026824727272727273</v>
      </c>
      <c r="O4" s="38">
        <f>COUNTIF(Vertices[Eigenvector Centrality],"&gt;= "&amp;N4)-COUNTIF(Vertices[Eigenvector Centrality],"&gt;="&amp;N5)</f>
        <v>0</v>
      </c>
      <c r="P4" s="37">
        <f t="shared" si="7"/>
        <v>0.7317570363636363</v>
      </c>
      <c r="Q4" s="38">
        <f>COUNTIF(Vertices[PageRank],"&gt;= "&amp;P4)-COUNTIF(Vertices[PageRank],"&gt;="&amp;P5)</f>
        <v>10</v>
      </c>
      <c r="R4" s="37">
        <f t="shared" si="8"/>
        <v>0.024242424242424242</v>
      </c>
      <c r="S4" s="43">
        <f>COUNTIF(Vertices[Clustering Coefficient],"&gt;= "&amp;R4)-COUNTIF(Vertices[Clustering Coefficient],"&gt;="&amp;R5)</f>
        <v>0</v>
      </c>
      <c r="T4" s="37" t="e">
        <f ca="1" t="shared" si="9"/>
        <v>#REF!</v>
      </c>
      <c r="U4" s="38" t="e">
        <f ca="1" t="shared" si="0"/>
        <v>#REF!</v>
      </c>
      <c r="W4" s="12" t="s">
        <v>126</v>
      </c>
      <c r="X4" s="12" t="s">
        <v>128</v>
      </c>
    </row>
    <row r="5" spans="1:21" ht="15">
      <c r="A5" s="126"/>
      <c r="B5" s="126"/>
      <c r="D5" s="32">
        <f t="shared" si="1"/>
        <v>0</v>
      </c>
      <c r="E5" s="3">
        <f>COUNTIF(Vertices[Degree],"&gt;= "&amp;D5)-COUNTIF(Vertices[Degree],"&gt;="&amp;D6)</f>
        <v>0</v>
      </c>
      <c r="F5" s="39">
        <f t="shared" si="2"/>
        <v>0.21818181818181817</v>
      </c>
      <c r="G5" s="40">
        <f>COUNTIF(Vertices[In-Degree],"&gt;= "&amp;F5)-COUNTIF(Vertices[In-Degree],"&gt;="&amp;F6)</f>
        <v>0</v>
      </c>
      <c r="H5" s="39">
        <f t="shared" si="3"/>
        <v>2.509090909090909</v>
      </c>
      <c r="I5" s="40">
        <f>COUNTIF(Vertices[Out-Degree],"&gt;= "&amp;H5)-COUNTIF(Vertices[Out-Degree],"&gt;="&amp;H6)</f>
        <v>4</v>
      </c>
      <c r="J5" s="39">
        <f t="shared" si="4"/>
        <v>39.09090910909091</v>
      </c>
      <c r="K5" s="40">
        <f>COUNTIF(Vertices[Betweenness Centrality],"&gt;= "&amp;J5)-COUNTIF(Vertices[Betweenness Centrality],"&gt;="&amp;J6)</f>
        <v>0</v>
      </c>
      <c r="L5" s="39">
        <f t="shared" si="5"/>
        <v>0.05454545454545454</v>
      </c>
      <c r="M5" s="40">
        <f>COUNTIF(Vertices[Closeness Centrality],"&gt;= "&amp;L5)-COUNTIF(Vertices[Closeness Centrality],"&gt;="&amp;L6)</f>
        <v>0</v>
      </c>
      <c r="N5" s="39">
        <f t="shared" si="6"/>
        <v>0.004023709090909091</v>
      </c>
      <c r="O5" s="40">
        <f>COUNTIF(Vertices[Eigenvector Centrality],"&gt;= "&amp;N5)-COUNTIF(Vertices[Eigenvector Centrality],"&gt;="&amp;N6)</f>
        <v>0</v>
      </c>
      <c r="P5" s="39">
        <f t="shared" si="7"/>
        <v>0.8600970545454545</v>
      </c>
      <c r="Q5" s="40">
        <f>COUNTIF(Vertices[PageRank],"&gt;= "&amp;P5)-COUNTIF(Vertices[PageRank],"&gt;="&amp;P6)</f>
        <v>1</v>
      </c>
      <c r="R5" s="39">
        <f t="shared" si="8"/>
        <v>0.03636363636363636</v>
      </c>
      <c r="S5" s="44">
        <f>COUNTIF(Vertices[Clustering Coefficient],"&gt;= "&amp;R5)-COUNTIF(Vertices[Clustering Coefficient],"&gt;="&amp;R6)</f>
        <v>3</v>
      </c>
      <c r="T5" s="39" t="e">
        <f ca="1" t="shared" si="9"/>
        <v>#REF!</v>
      </c>
      <c r="U5" s="40" t="e">
        <f ca="1" t="shared" si="0"/>
        <v>#REF!</v>
      </c>
    </row>
    <row r="6" spans="1:21" ht="15">
      <c r="A6" s="34" t="s">
        <v>148</v>
      </c>
      <c r="B6" s="34">
        <v>185</v>
      </c>
      <c r="D6" s="32">
        <f t="shared" si="1"/>
        <v>0</v>
      </c>
      <c r="E6" s="3">
        <f>COUNTIF(Vertices[Degree],"&gt;= "&amp;D6)-COUNTIF(Vertices[Degree],"&gt;="&amp;D7)</f>
        <v>0</v>
      </c>
      <c r="F6" s="37">
        <f t="shared" si="2"/>
        <v>0.2909090909090909</v>
      </c>
      <c r="G6" s="38">
        <f>COUNTIF(Vertices[In-Degree],"&gt;= "&amp;F6)-COUNTIF(Vertices[In-Degree],"&gt;="&amp;F7)</f>
        <v>0</v>
      </c>
      <c r="H6" s="37">
        <f t="shared" si="3"/>
        <v>3.3454545454545452</v>
      </c>
      <c r="I6" s="38">
        <f>COUNTIF(Vertices[Out-Degree],"&gt;= "&amp;H6)-COUNTIF(Vertices[Out-Degree],"&gt;="&amp;H7)</f>
        <v>2</v>
      </c>
      <c r="J6" s="37">
        <f t="shared" si="4"/>
        <v>52.12121214545454</v>
      </c>
      <c r="K6" s="38">
        <f>COUNTIF(Vertices[Betweenness Centrality],"&gt;= "&amp;J6)-COUNTIF(Vertices[Betweenness Centrality],"&gt;="&amp;J7)</f>
        <v>0</v>
      </c>
      <c r="L6" s="37">
        <f t="shared" si="5"/>
        <v>0.07272727272727272</v>
      </c>
      <c r="M6" s="38">
        <f>COUNTIF(Vertices[Closeness Centrality],"&gt;= "&amp;L6)-COUNTIF(Vertices[Closeness Centrality],"&gt;="&amp;L7)</f>
        <v>0</v>
      </c>
      <c r="N6" s="37">
        <f t="shared" si="6"/>
        <v>0.0053649454545454545</v>
      </c>
      <c r="O6" s="38">
        <f>COUNTIF(Vertices[Eigenvector Centrality],"&gt;= "&amp;N6)-COUNTIF(Vertices[Eigenvector Centrality],"&gt;="&amp;N7)</f>
        <v>0</v>
      </c>
      <c r="P6" s="37">
        <f t="shared" si="7"/>
        <v>0.9884370727272727</v>
      </c>
      <c r="Q6" s="38">
        <f>COUNTIF(Vertices[PageRank],"&gt;= "&amp;P6)-COUNTIF(Vertices[PageRank],"&gt;="&amp;P7)</f>
        <v>22</v>
      </c>
      <c r="R6" s="37">
        <f t="shared" si="8"/>
        <v>0.048484848484848485</v>
      </c>
      <c r="S6" s="43">
        <f>COUNTIF(Vertices[Clustering Coefficient],"&gt;= "&amp;R6)-COUNTIF(Vertices[Clustering Coefficient],"&gt;="&amp;R7)</f>
        <v>0</v>
      </c>
      <c r="T6" s="37" t="e">
        <f ca="1" t="shared" si="9"/>
        <v>#REF!</v>
      </c>
      <c r="U6" s="38" t="e">
        <f ca="1" t="shared" si="0"/>
        <v>#REF!</v>
      </c>
    </row>
    <row r="7" spans="1:21" ht="15">
      <c r="A7" s="34" t="s">
        <v>149</v>
      </c>
      <c r="B7" s="34">
        <v>11</v>
      </c>
      <c r="D7" s="32">
        <f t="shared" si="1"/>
        <v>0</v>
      </c>
      <c r="E7" s="3">
        <f>COUNTIF(Vertices[Degree],"&gt;= "&amp;D7)-COUNTIF(Vertices[Degree],"&gt;="&amp;D8)</f>
        <v>0</v>
      </c>
      <c r="F7" s="39">
        <f t="shared" si="2"/>
        <v>0.36363636363636365</v>
      </c>
      <c r="G7" s="40">
        <f>COUNTIF(Vertices[In-Degree],"&gt;= "&amp;F7)-COUNTIF(Vertices[In-Degree],"&gt;="&amp;F8)</f>
        <v>0</v>
      </c>
      <c r="H7" s="39">
        <f t="shared" si="3"/>
        <v>4.181818181818182</v>
      </c>
      <c r="I7" s="40">
        <f>COUNTIF(Vertices[Out-Degree],"&gt;= "&amp;H7)-COUNTIF(Vertices[Out-Degree],"&gt;="&amp;H8)</f>
        <v>0</v>
      </c>
      <c r="J7" s="39">
        <f t="shared" si="4"/>
        <v>65.15151518181818</v>
      </c>
      <c r="K7" s="40">
        <f>COUNTIF(Vertices[Betweenness Centrality],"&gt;= "&amp;J7)-COUNTIF(Vertices[Betweenness Centrality],"&gt;="&amp;J8)</f>
        <v>0</v>
      </c>
      <c r="L7" s="39">
        <f t="shared" si="5"/>
        <v>0.09090909090909091</v>
      </c>
      <c r="M7" s="40">
        <f>COUNTIF(Vertices[Closeness Centrality],"&gt;= "&amp;L7)-COUNTIF(Vertices[Closeness Centrality],"&gt;="&amp;L8)</f>
        <v>0</v>
      </c>
      <c r="N7" s="39">
        <f t="shared" si="6"/>
        <v>0.006706181818181818</v>
      </c>
      <c r="O7" s="40">
        <f>COUNTIF(Vertices[Eigenvector Centrality],"&gt;= "&amp;N7)-COUNTIF(Vertices[Eigenvector Centrality],"&gt;="&amp;N8)</f>
        <v>0</v>
      </c>
      <c r="P7" s="39">
        <f t="shared" si="7"/>
        <v>1.1167770909090908</v>
      </c>
      <c r="Q7" s="40">
        <f>COUNTIF(Vertices[PageRank],"&gt;= "&amp;P7)-COUNTIF(Vertices[PageRank],"&gt;="&amp;P8)</f>
        <v>4</v>
      </c>
      <c r="R7" s="39">
        <f t="shared" si="8"/>
        <v>0.06060606060606061</v>
      </c>
      <c r="S7" s="44">
        <f>COUNTIF(Vertices[Clustering Coefficient],"&gt;= "&amp;R7)-COUNTIF(Vertices[Clustering Coefficient],"&gt;="&amp;R8)</f>
        <v>0</v>
      </c>
      <c r="T7" s="39" t="e">
        <f ca="1" t="shared" si="9"/>
        <v>#REF!</v>
      </c>
      <c r="U7" s="40" t="e">
        <f ca="1" t="shared" si="0"/>
        <v>#REF!</v>
      </c>
    </row>
    <row r="8" spans="1:21" ht="15">
      <c r="A8" s="34" t="s">
        <v>150</v>
      </c>
      <c r="B8" s="34">
        <v>196</v>
      </c>
      <c r="D8" s="32">
        <f t="shared" si="1"/>
        <v>0</v>
      </c>
      <c r="E8" s="3">
        <f>COUNTIF(Vertices[Degree],"&gt;= "&amp;D8)-COUNTIF(Vertices[Degree],"&gt;="&amp;D9)</f>
        <v>0</v>
      </c>
      <c r="F8" s="37">
        <f t="shared" si="2"/>
        <v>0.4363636363636364</v>
      </c>
      <c r="G8" s="38">
        <f>COUNTIF(Vertices[In-Degree],"&gt;= "&amp;F8)-COUNTIF(Vertices[In-Degree],"&gt;="&amp;F9)</f>
        <v>0</v>
      </c>
      <c r="H8" s="37">
        <f t="shared" si="3"/>
        <v>5.018181818181818</v>
      </c>
      <c r="I8" s="38">
        <f>COUNTIF(Vertices[Out-Degree],"&gt;= "&amp;H8)-COUNTIF(Vertices[Out-Degree],"&gt;="&amp;H9)</f>
        <v>0</v>
      </c>
      <c r="J8" s="37">
        <f t="shared" si="4"/>
        <v>78.18181821818182</v>
      </c>
      <c r="K8" s="38">
        <f>COUNTIF(Vertices[Betweenness Centrality],"&gt;= "&amp;J8)-COUNTIF(Vertices[Betweenness Centrality],"&gt;="&amp;J9)</f>
        <v>0</v>
      </c>
      <c r="L8" s="37">
        <f t="shared" si="5"/>
        <v>0.1090909090909091</v>
      </c>
      <c r="M8" s="38">
        <f>COUNTIF(Vertices[Closeness Centrality],"&gt;= "&amp;L8)-COUNTIF(Vertices[Closeness Centrality],"&gt;="&amp;L9)</f>
        <v>3</v>
      </c>
      <c r="N8" s="37">
        <f t="shared" si="6"/>
        <v>0.008047418181818181</v>
      </c>
      <c r="O8" s="38">
        <f>COUNTIF(Vertices[Eigenvector Centrality],"&gt;= "&amp;N8)-COUNTIF(Vertices[Eigenvector Centrality],"&gt;="&amp;N9)</f>
        <v>0</v>
      </c>
      <c r="P8" s="37">
        <f t="shared" si="7"/>
        <v>1.245117109090909</v>
      </c>
      <c r="Q8" s="38">
        <f>COUNTIF(Vertices[PageRank],"&gt;= "&amp;P8)-COUNTIF(Vertices[PageRank],"&gt;="&amp;P9)</f>
        <v>1</v>
      </c>
      <c r="R8" s="37">
        <f t="shared" si="8"/>
        <v>0.07272727272727272</v>
      </c>
      <c r="S8" s="43">
        <f>COUNTIF(Vertices[Clustering Coefficient],"&gt;= "&amp;R8)-COUNTIF(Vertices[Clustering Coefficient],"&gt;="&amp;R9)</f>
        <v>0</v>
      </c>
      <c r="T8" s="37" t="e">
        <f ca="1" t="shared" si="9"/>
        <v>#REF!</v>
      </c>
      <c r="U8" s="38" t="e">
        <f ca="1" t="shared" si="0"/>
        <v>#REF!</v>
      </c>
    </row>
    <row r="9" spans="1:21" ht="15">
      <c r="A9" s="126"/>
      <c r="B9" s="126"/>
      <c r="D9" s="32">
        <f t="shared" si="1"/>
        <v>0</v>
      </c>
      <c r="E9" s="3">
        <f>COUNTIF(Vertices[Degree],"&gt;= "&amp;D9)-COUNTIF(Vertices[Degree],"&gt;="&amp;D10)</f>
        <v>0</v>
      </c>
      <c r="F9" s="39">
        <f t="shared" si="2"/>
        <v>0.5090909090909091</v>
      </c>
      <c r="G9" s="40">
        <f>COUNTIF(Vertices[In-Degree],"&gt;= "&amp;F9)-COUNTIF(Vertices[In-Degree],"&gt;="&amp;F10)</f>
        <v>0</v>
      </c>
      <c r="H9" s="39">
        <f t="shared" si="3"/>
        <v>5.854545454545454</v>
      </c>
      <c r="I9" s="40">
        <f>COUNTIF(Vertices[Out-Degree],"&gt;= "&amp;H9)-COUNTIF(Vertices[Out-Degree],"&gt;="&amp;H10)</f>
        <v>0</v>
      </c>
      <c r="J9" s="39">
        <f t="shared" si="4"/>
        <v>91.21212125454545</v>
      </c>
      <c r="K9" s="40">
        <f>COUNTIF(Vertices[Betweenness Centrality],"&gt;= "&amp;J9)-COUNTIF(Vertices[Betweenness Centrality],"&gt;="&amp;J10)</f>
        <v>0</v>
      </c>
      <c r="L9" s="39">
        <f t="shared" si="5"/>
        <v>0.1272727272727273</v>
      </c>
      <c r="M9" s="40">
        <f>COUNTIF(Vertices[Closeness Centrality],"&gt;= "&amp;L9)-COUNTIF(Vertices[Closeness Centrality],"&gt;="&amp;L10)</f>
        <v>8</v>
      </c>
      <c r="N9" s="39">
        <f t="shared" si="6"/>
        <v>0.009388654545454544</v>
      </c>
      <c r="O9" s="40">
        <f>COUNTIF(Vertices[Eigenvector Centrality],"&gt;= "&amp;N9)-COUNTIF(Vertices[Eigenvector Centrality],"&gt;="&amp;N10)</f>
        <v>0</v>
      </c>
      <c r="P9" s="39">
        <f t="shared" si="7"/>
        <v>1.3734571272727272</v>
      </c>
      <c r="Q9" s="40">
        <f>COUNTIF(Vertices[PageRank],"&gt;= "&amp;P9)-COUNTIF(Vertices[PageRank],"&gt;="&amp;P10)</f>
        <v>4</v>
      </c>
      <c r="R9" s="39">
        <f t="shared" si="8"/>
        <v>0.08484848484848484</v>
      </c>
      <c r="S9" s="44">
        <f>COUNTIF(Vertices[Clustering Coefficient],"&gt;= "&amp;R9)-COUNTIF(Vertices[Clustering Coefficient],"&gt;="&amp;R10)</f>
        <v>0</v>
      </c>
      <c r="T9" s="39" t="e">
        <f ca="1" t="shared" si="9"/>
        <v>#REF!</v>
      </c>
      <c r="U9" s="40" t="e">
        <f ca="1" t="shared" si="0"/>
        <v>#REF!</v>
      </c>
    </row>
    <row r="10" spans="1:21" ht="15">
      <c r="A10" s="34" t="s">
        <v>151</v>
      </c>
      <c r="B10" s="34">
        <v>18</v>
      </c>
      <c r="D10" s="32">
        <f t="shared" si="1"/>
        <v>0</v>
      </c>
      <c r="E10" s="3">
        <f>COUNTIF(Vertices[Degree],"&gt;= "&amp;D10)-COUNTIF(Vertices[Degree],"&gt;="&amp;D11)</f>
        <v>0</v>
      </c>
      <c r="F10" s="37">
        <f t="shared" si="2"/>
        <v>0.5818181818181819</v>
      </c>
      <c r="G10" s="38">
        <f>COUNTIF(Vertices[In-Degree],"&gt;= "&amp;F10)-COUNTIF(Vertices[In-Degree],"&gt;="&amp;F11)</f>
        <v>0</v>
      </c>
      <c r="H10" s="37">
        <f t="shared" si="3"/>
        <v>6.69090909090909</v>
      </c>
      <c r="I10" s="38">
        <f>COUNTIF(Vertices[Out-Degree],"&gt;= "&amp;H10)-COUNTIF(Vertices[Out-Degree],"&gt;="&amp;H11)</f>
        <v>0</v>
      </c>
      <c r="J10" s="37">
        <f t="shared" si="4"/>
        <v>104.24242429090909</v>
      </c>
      <c r="K10" s="38">
        <f>COUNTIF(Vertices[Betweenness Centrality],"&gt;= "&amp;J10)-COUNTIF(Vertices[Betweenness Centrality],"&gt;="&amp;J11)</f>
        <v>0</v>
      </c>
      <c r="L10" s="37">
        <f t="shared" si="5"/>
        <v>0.14545454545454548</v>
      </c>
      <c r="M10" s="38">
        <f>COUNTIF(Vertices[Closeness Centrality],"&gt;= "&amp;L10)-COUNTIF(Vertices[Closeness Centrality],"&gt;="&amp;L11)</f>
        <v>0</v>
      </c>
      <c r="N10" s="37">
        <f t="shared" si="6"/>
        <v>0.010729890909090907</v>
      </c>
      <c r="O10" s="38">
        <f>COUNTIF(Vertices[Eigenvector Centrality],"&gt;= "&amp;N10)-COUNTIF(Vertices[Eigenvector Centrality],"&gt;="&amp;N11)</f>
        <v>0</v>
      </c>
      <c r="P10" s="37">
        <f t="shared" si="7"/>
        <v>1.5017971454545453</v>
      </c>
      <c r="Q10" s="38">
        <f>COUNTIF(Vertices[PageRank],"&gt;= "&amp;P10)-COUNTIF(Vertices[PageRank],"&gt;="&amp;P11)</f>
        <v>0</v>
      </c>
      <c r="R10" s="37">
        <f t="shared" si="8"/>
        <v>0.09696969696969696</v>
      </c>
      <c r="S10" s="43">
        <f>COUNTIF(Vertices[Clustering Coefficient],"&gt;= "&amp;R10)-COUNTIF(Vertices[Clustering Coefficient],"&gt;="&amp;R11)</f>
        <v>0</v>
      </c>
      <c r="T10" s="37" t="e">
        <f ca="1" t="shared" si="9"/>
        <v>#REF!</v>
      </c>
      <c r="U10" s="38" t="e">
        <f ca="1" t="shared" si="0"/>
        <v>#REF!</v>
      </c>
    </row>
    <row r="11" spans="1:21" ht="15">
      <c r="A11" s="126"/>
      <c r="B11" s="126"/>
      <c r="D11" s="32">
        <f t="shared" si="1"/>
        <v>0</v>
      </c>
      <c r="E11" s="3">
        <f>COUNTIF(Vertices[Degree],"&gt;= "&amp;D11)-COUNTIF(Vertices[Degree],"&gt;="&amp;D12)</f>
        <v>0</v>
      </c>
      <c r="F11" s="39">
        <f t="shared" si="2"/>
        <v>0.6545454545454547</v>
      </c>
      <c r="G11" s="40">
        <f>COUNTIF(Vertices[In-Degree],"&gt;= "&amp;F11)-COUNTIF(Vertices[In-Degree],"&gt;="&amp;F12)</f>
        <v>0</v>
      </c>
      <c r="H11" s="39">
        <f t="shared" si="3"/>
        <v>7.527272727272726</v>
      </c>
      <c r="I11" s="40">
        <f>COUNTIF(Vertices[Out-Degree],"&gt;= "&amp;H11)-COUNTIF(Vertices[Out-Degree],"&gt;="&amp;H12)</f>
        <v>0</v>
      </c>
      <c r="J11" s="39">
        <f t="shared" si="4"/>
        <v>117.27272732727272</v>
      </c>
      <c r="K11" s="40">
        <f>COUNTIF(Vertices[Betweenness Centrality],"&gt;= "&amp;J11)-COUNTIF(Vertices[Betweenness Centrality],"&gt;="&amp;J12)</f>
        <v>0</v>
      </c>
      <c r="L11" s="39">
        <f t="shared" si="5"/>
        <v>0.16363636363636366</v>
      </c>
      <c r="M11" s="40">
        <f>COUNTIF(Vertices[Closeness Centrality],"&gt;= "&amp;L11)-COUNTIF(Vertices[Closeness Centrality],"&gt;="&amp;L12)</f>
        <v>1</v>
      </c>
      <c r="N11" s="39">
        <f t="shared" si="6"/>
        <v>0.01207112727272727</v>
      </c>
      <c r="O11" s="40">
        <f>COUNTIF(Vertices[Eigenvector Centrality],"&gt;= "&amp;N11)-COUNTIF(Vertices[Eigenvector Centrality],"&gt;="&amp;N12)</f>
        <v>0</v>
      </c>
      <c r="P11" s="39">
        <f t="shared" si="7"/>
        <v>1.6301371636363635</v>
      </c>
      <c r="Q11" s="40">
        <f>COUNTIF(Vertices[PageRank],"&gt;= "&amp;P11)-COUNTIF(Vertices[PageRank],"&gt;="&amp;P12)</f>
        <v>1</v>
      </c>
      <c r="R11" s="39">
        <f t="shared" si="8"/>
        <v>0.10909090909090907</v>
      </c>
      <c r="S11" s="44">
        <f>COUNTIF(Vertices[Clustering Coefficient],"&gt;= "&amp;R11)-COUNTIF(Vertices[Clustering Coefficient],"&gt;="&amp;R12)</f>
        <v>0</v>
      </c>
      <c r="T11" s="39" t="e">
        <f ca="1" t="shared" si="9"/>
        <v>#REF!</v>
      </c>
      <c r="U11" s="40" t="e">
        <f ca="1" t="shared" si="0"/>
        <v>#REF!</v>
      </c>
    </row>
    <row r="12" spans="1:21" ht="15">
      <c r="A12" s="34" t="s">
        <v>170</v>
      </c>
      <c r="B12" s="34">
        <v>0.011428571428571429</v>
      </c>
      <c r="D12" s="32">
        <f t="shared" si="1"/>
        <v>0</v>
      </c>
      <c r="E12" s="3">
        <f>COUNTIF(Vertices[Degree],"&gt;= "&amp;D12)-COUNTIF(Vertices[Degree],"&gt;="&amp;D13)</f>
        <v>0</v>
      </c>
      <c r="F12" s="37">
        <f t="shared" si="2"/>
        <v>0.7272727272727274</v>
      </c>
      <c r="G12" s="38">
        <f>COUNTIF(Vertices[In-Degree],"&gt;= "&amp;F12)-COUNTIF(Vertices[In-Degree],"&gt;="&amp;F13)</f>
        <v>0</v>
      </c>
      <c r="H12" s="37">
        <f t="shared" si="3"/>
        <v>8.363636363636362</v>
      </c>
      <c r="I12" s="38">
        <f>COUNTIF(Vertices[Out-Degree],"&gt;= "&amp;H12)-COUNTIF(Vertices[Out-Degree],"&gt;="&amp;H13)</f>
        <v>0</v>
      </c>
      <c r="J12" s="37">
        <f t="shared" si="4"/>
        <v>130.30303036363637</v>
      </c>
      <c r="K12" s="38">
        <f>COUNTIF(Vertices[Betweenness Centrality],"&gt;= "&amp;J12)-COUNTIF(Vertices[Betweenness Centrality],"&gt;="&amp;J13)</f>
        <v>0</v>
      </c>
      <c r="L12" s="37">
        <f t="shared" si="5"/>
        <v>0.18181818181818185</v>
      </c>
      <c r="M12" s="38">
        <f>COUNTIF(Vertices[Closeness Centrality],"&gt;= "&amp;L12)-COUNTIF(Vertices[Closeness Centrality],"&gt;="&amp;L13)</f>
        <v>0</v>
      </c>
      <c r="N12" s="37">
        <f t="shared" si="6"/>
        <v>0.013412363636363634</v>
      </c>
      <c r="O12" s="38">
        <f>COUNTIF(Vertices[Eigenvector Centrality],"&gt;= "&amp;N12)-COUNTIF(Vertices[Eigenvector Centrality],"&gt;="&amp;N13)</f>
        <v>0</v>
      </c>
      <c r="P12" s="37">
        <f t="shared" si="7"/>
        <v>1.7584771818181817</v>
      </c>
      <c r="Q12" s="38">
        <f>COUNTIF(Vertices[PageRank],"&gt;= "&amp;P12)-COUNTIF(Vertices[PageRank],"&gt;="&amp;P13)</f>
        <v>1</v>
      </c>
      <c r="R12" s="37">
        <f t="shared" si="8"/>
        <v>0.12121212121212119</v>
      </c>
      <c r="S12" s="43">
        <f>COUNTIF(Vertices[Clustering Coefficient],"&gt;= "&amp;R12)-COUNTIF(Vertices[Clustering Coefficient],"&gt;="&amp;R13)</f>
        <v>0</v>
      </c>
      <c r="T12" s="37" t="e">
        <f ca="1" t="shared" si="9"/>
        <v>#REF!</v>
      </c>
      <c r="U12" s="38" t="e">
        <f ca="1" t="shared" si="0"/>
        <v>#REF!</v>
      </c>
    </row>
    <row r="13" spans="1:21" ht="15">
      <c r="A13" s="34" t="s">
        <v>171</v>
      </c>
      <c r="B13" s="34">
        <v>0.022598870056497175</v>
      </c>
      <c r="D13" s="32">
        <f t="shared" si="1"/>
        <v>0</v>
      </c>
      <c r="E13" s="3">
        <f>COUNTIF(Vertices[Degree],"&gt;= "&amp;D13)-COUNTIF(Vertices[Degree],"&gt;="&amp;D14)</f>
        <v>0</v>
      </c>
      <c r="F13" s="39">
        <f t="shared" si="2"/>
        <v>0.8000000000000002</v>
      </c>
      <c r="G13" s="40">
        <f>COUNTIF(Vertices[In-Degree],"&gt;= "&amp;F13)-COUNTIF(Vertices[In-Degree],"&gt;="&amp;F14)</f>
        <v>0</v>
      </c>
      <c r="H13" s="39">
        <f t="shared" si="3"/>
        <v>9.199999999999998</v>
      </c>
      <c r="I13" s="40">
        <f>COUNTIF(Vertices[Out-Degree],"&gt;= "&amp;H13)-COUNTIF(Vertices[Out-Degree],"&gt;="&amp;H14)</f>
        <v>0</v>
      </c>
      <c r="J13" s="39">
        <f t="shared" si="4"/>
        <v>143.33333340000001</v>
      </c>
      <c r="K13" s="40">
        <f>COUNTIF(Vertices[Betweenness Centrality],"&gt;= "&amp;J13)-COUNTIF(Vertices[Betweenness Centrality],"&gt;="&amp;J14)</f>
        <v>0</v>
      </c>
      <c r="L13" s="39">
        <f t="shared" si="5"/>
        <v>0.20000000000000004</v>
      </c>
      <c r="M13" s="40">
        <f>COUNTIF(Vertices[Closeness Centrality],"&gt;= "&amp;L13)-COUNTIF(Vertices[Closeness Centrality],"&gt;="&amp;L14)</f>
        <v>4</v>
      </c>
      <c r="N13" s="39">
        <f t="shared" si="6"/>
        <v>0.014753599999999997</v>
      </c>
      <c r="O13" s="40">
        <f>COUNTIF(Vertices[Eigenvector Centrality],"&gt;= "&amp;N13)-COUNTIF(Vertices[Eigenvector Centrality],"&gt;="&amp;N14)</f>
        <v>0</v>
      </c>
      <c r="P13" s="39">
        <f t="shared" si="7"/>
        <v>1.8868171999999999</v>
      </c>
      <c r="Q13" s="40">
        <f>COUNTIF(Vertices[PageRank],"&gt;= "&amp;P13)-COUNTIF(Vertices[PageRank],"&gt;="&amp;P14)</f>
        <v>1</v>
      </c>
      <c r="R13" s="39">
        <f t="shared" si="8"/>
        <v>0.1333333333333333</v>
      </c>
      <c r="S13" s="44">
        <f>COUNTIF(Vertices[Clustering Coefficient],"&gt;= "&amp;R13)-COUNTIF(Vertices[Clustering Coefficient],"&gt;="&amp;R14)</f>
        <v>0</v>
      </c>
      <c r="T13" s="39" t="e">
        <f ca="1" t="shared" si="9"/>
        <v>#REF!</v>
      </c>
      <c r="U13" s="40" t="e">
        <f ca="1" t="shared" si="0"/>
        <v>#REF!</v>
      </c>
    </row>
    <row r="14" spans="1:21" ht="15">
      <c r="A14" s="126"/>
      <c r="B14" s="126"/>
      <c r="D14" s="32">
        <f t="shared" si="1"/>
        <v>0</v>
      </c>
      <c r="E14" s="3">
        <f>COUNTIF(Vertices[Degree],"&gt;= "&amp;D14)-COUNTIF(Vertices[Degree],"&gt;="&amp;D15)</f>
        <v>0</v>
      </c>
      <c r="F14" s="37">
        <f t="shared" si="2"/>
        <v>0.8727272727272729</v>
      </c>
      <c r="G14" s="38">
        <f>COUNTIF(Vertices[In-Degree],"&gt;= "&amp;F14)-COUNTIF(Vertices[In-Degree],"&gt;="&amp;F15)</f>
        <v>0</v>
      </c>
      <c r="H14" s="37">
        <f t="shared" si="3"/>
        <v>10.036363636363633</v>
      </c>
      <c r="I14" s="38">
        <f>COUNTIF(Vertices[Out-Degree],"&gt;= "&amp;H14)-COUNTIF(Vertices[Out-Degree],"&gt;="&amp;H15)</f>
        <v>0</v>
      </c>
      <c r="J14" s="37">
        <f t="shared" si="4"/>
        <v>156.36363643636366</v>
      </c>
      <c r="K14" s="38">
        <f>COUNTIF(Vertices[Betweenness Centrality],"&gt;= "&amp;J14)-COUNTIF(Vertices[Betweenness Centrality],"&gt;="&amp;J15)</f>
        <v>0</v>
      </c>
      <c r="L14" s="37">
        <f t="shared" si="5"/>
        <v>0.21818181818181823</v>
      </c>
      <c r="M14" s="38">
        <f>COUNTIF(Vertices[Closeness Centrality],"&gt;= "&amp;L14)-COUNTIF(Vertices[Closeness Centrality],"&gt;="&amp;L15)</f>
        <v>0</v>
      </c>
      <c r="N14" s="37">
        <f t="shared" si="6"/>
        <v>0.016094836363636362</v>
      </c>
      <c r="O14" s="38">
        <f>COUNTIF(Vertices[Eigenvector Centrality],"&gt;= "&amp;N14)-COUNTIF(Vertices[Eigenvector Centrality],"&gt;="&amp;N15)</f>
        <v>0</v>
      </c>
      <c r="P14" s="37">
        <f t="shared" si="7"/>
        <v>2.015157218181818</v>
      </c>
      <c r="Q14" s="38">
        <f>COUNTIF(Vertices[PageRank],"&gt;= "&amp;P14)-COUNTIF(Vertices[PageRank],"&gt;="&amp;P15)</f>
        <v>0</v>
      </c>
      <c r="R14" s="37">
        <f t="shared" si="8"/>
        <v>0.14545454545454542</v>
      </c>
      <c r="S14" s="43">
        <f>COUNTIF(Vertices[Clustering Coefficient],"&gt;= "&amp;R14)-COUNTIF(Vertices[Clustering Coefficient],"&gt;="&amp;R15)</f>
        <v>0</v>
      </c>
      <c r="T14" s="37" t="e">
        <f ca="1" t="shared" si="9"/>
        <v>#REF!</v>
      </c>
      <c r="U14" s="38" t="e">
        <f ca="1" t="shared" si="0"/>
        <v>#REF!</v>
      </c>
    </row>
    <row r="15" spans="1:21" ht="15">
      <c r="A15" s="34" t="s">
        <v>152</v>
      </c>
      <c r="B15" s="34">
        <v>28</v>
      </c>
      <c r="D15" s="32">
        <f t="shared" si="1"/>
        <v>0</v>
      </c>
      <c r="E15" s="3">
        <f>COUNTIF(Vertices[Degree],"&gt;= "&amp;D15)-COUNTIF(Vertices[Degree],"&gt;="&amp;D16)</f>
        <v>0</v>
      </c>
      <c r="F15" s="39">
        <f t="shared" si="2"/>
        <v>0.9454545454545457</v>
      </c>
      <c r="G15" s="40">
        <f>COUNTIF(Vertices[In-Degree],"&gt;= "&amp;F15)-COUNTIF(Vertices[In-Degree],"&gt;="&amp;F16)</f>
        <v>45</v>
      </c>
      <c r="H15" s="39">
        <f t="shared" si="3"/>
        <v>10.87272727272727</v>
      </c>
      <c r="I15" s="40">
        <f>COUNTIF(Vertices[Out-Degree],"&gt;= "&amp;H15)-COUNTIF(Vertices[Out-Degree],"&gt;="&amp;H16)</f>
        <v>0</v>
      </c>
      <c r="J15" s="39">
        <f t="shared" si="4"/>
        <v>169.3939394727273</v>
      </c>
      <c r="K15" s="40">
        <f>COUNTIF(Vertices[Betweenness Centrality],"&gt;= "&amp;J15)-COUNTIF(Vertices[Betweenness Centrality],"&gt;="&amp;J16)</f>
        <v>0</v>
      </c>
      <c r="L15" s="39">
        <f t="shared" si="5"/>
        <v>0.23636363636363641</v>
      </c>
      <c r="M15" s="40">
        <f>COUNTIF(Vertices[Closeness Centrality],"&gt;= "&amp;L15)-COUNTIF(Vertices[Closeness Centrality],"&gt;="&amp;L16)</f>
        <v>4</v>
      </c>
      <c r="N15" s="39">
        <f t="shared" si="6"/>
        <v>0.017436072727272725</v>
      </c>
      <c r="O15" s="40">
        <f>COUNTIF(Vertices[Eigenvector Centrality],"&gt;= "&amp;N15)-COUNTIF(Vertices[Eigenvector Centrality],"&gt;="&amp;N16)</f>
        <v>44</v>
      </c>
      <c r="P15" s="39">
        <f t="shared" si="7"/>
        <v>2.143497236363636</v>
      </c>
      <c r="Q15" s="40">
        <f>COUNTIF(Vertices[PageRank],"&gt;= "&amp;P15)-COUNTIF(Vertices[PageRank],"&gt;="&amp;P16)</f>
        <v>0</v>
      </c>
      <c r="R15" s="39">
        <f t="shared" si="8"/>
        <v>0.15757575757575754</v>
      </c>
      <c r="S15" s="44">
        <f>COUNTIF(Vertices[Clustering Coefficient],"&gt;= "&amp;R15)-COUNTIF(Vertices[Clustering Coefficient],"&gt;="&amp;R16)</f>
        <v>0</v>
      </c>
      <c r="T15" s="39" t="e">
        <f ca="1" t="shared" si="9"/>
        <v>#REF!</v>
      </c>
      <c r="U15" s="40" t="e">
        <f ca="1" t="shared" si="0"/>
        <v>#REF!</v>
      </c>
    </row>
    <row r="16" spans="1:21" ht="15">
      <c r="A16" s="34" t="s">
        <v>153</v>
      </c>
      <c r="B16" s="34">
        <v>10</v>
      </c>
      <c r="D16" s="32">
        <f t="shared" si="1"/>
        <v>0</v>
      </c>
      <c r="E16" s="3">
        <f>COUNTIF(Vertices[Degree],"&gt;= "&amp;D16)-COUNTIF(Vertices[Degree],"&gt;="&amp;D17)</f>
        <v>0</v>
      </c>
      <c r="F16" s="37">
        <f t="shared" si="2"/>
        <v>1.0181818181818183</v>
      </c>
      <c r="G16" s="38">
        <f>COUNTIF(Vertices[In-Degree],"&gt;= "&amp;F16)-COUNTIF(Vertices[In-Degree],"&gt;="&amp;F17)</f>
        <v>0</v>
      </c>
      <c r="H16" s="37">
        <f t="shared" si="3"/>
        <v>11.709090909090905</v>
      </c>
      <c r="I16" s="38">
        <f>COUNTIF(Vertices[Out-Degree],"&gt;= "&amp;H16)-COUNTIF(Vertices[Out-Degree],"&gt;="&amp;H17)</f>
        <v>0</v>
      </c>
      <c r="J16" s="37">
        <f t="shared" si="4"/>
        <v>182.42424250909096</v>
      </c>
      <c r="K16" s="38">
        <f>COUNTIF(Vertices[Betweenness Centrality],"&gt;= "&amp;J16)-COUNTIF(Vertices[Betweenness Centrality],"&gt;="&amp;J17)</f>
        <v>1</v>
      </c>
      <c r="L16" s="37">
        <f t="shared" si="5"/>
        <v>0.2545454545454546</v>
      </c>
      <c r="M16" s="38">
        <f>COUNTIF(Vertices[Closeness Centrality],"&gt;= "&amp;L16)-COUNTIF(Vertices[Closeness Centrality],"&gt;="&amp;L17)</f>
        <v>0</v>
      </c>
      <c r="N16" s="37">
        <f t="shared" si="6"/>
        <v>0.018777309090909088</v>
      </c>
      <c r="O16" s="38">
        <f>COUNTIF(Vertices[Eigenvector Centrality],"&gt;= "&amp;N16)-COUNTIF(Vertices[Eigenvector Centrality],"&gt;="&amp;N17)</f>
        <v>0</v>
      </c>
      <c r="P16" s="37">
        <f t="shared" si="7"/>
        <v>2.2718372545454546</v>
      </c>
      <c r="Q16" s="38">
        <f>COUNTIF(Vertices[PageRank],"&gt;= "&amp;P16)-COUNTIF(Vertices[PageRank],"&gt;="&amp;P17)</f>
        <v>2</v>
      </c>
      <c r="R16" s="37">
        <f t="shared" si="8"/>
        <v>0.16969696969696965</v>
      </c>
      <c r="S16" s="43">
        <f>COUNTIF(Vertices[Clustering Coefficient],"&gt;= "&amp;R16)-COUNTIF(Vertices[Clustering Coefficient],"&gt;="&amp;R17)</f>
        <v>0</v>
      </c>
      <c r="T16" s="37" t="e">
        <f ca="1" t="shared" si="9"/>
        <v>#REF!</v>
      </c>
      <c r="U16" s="38" t="e">
        <f ca="1" t="shared" si="0"/>
        <v>#REF!</v>
      </c>
    </row>
    <row r="17" spans="1:21" ht="15">
      <c r="A17" s="34" t="s">
        <v>154</v>
      </c>
      <c r="B17" s="34">
        <v>50</v>
      </c>
      <c r="D17" s="32">
        <f t="shared" si="1"/>
        <v>0</v>
      </c>
      <c r="E17" s="3">
        <f>COUNTIF(Vertices[Degree],"&gt;= "&amp;D17)-COUNTIF(Vertices[Degree],"&gt;="&amp;D18)</f>
        <v>0</v>
      </c>
      <c r="F17" s="39">
        <f t="shared" si="2"/>
        <v>1.090909090909091</v>
      </c>
      <c r="G17" s="40">
        <f>COUNTIF(Vertices[In-Degree],"&gt;= "&amp;F17)-COUNTIF(Vertices[In-Degree],"&gt;="&amp;F18)</f>
        <v>0</v>
      </c>
      <c r="H17" s="39">
        <f t="shared" si="3"/>
        <v>12.545454545454541</v>
      </c>
      <c r="I17" s="40">
        <f>COUNTIF(Vertices[Out-Degree],"&gt;= "&amp;H17)-COUNTIF(Vertices[Out-Degree],"&gt;="&amp;H18)</f>
        <v>0</v>
      </c>
      <c r="J17" s="39">
        <f t="shared" si="4"/>
        <v>195.4545455454546</v>
      </c>
      <c r="K17" s="40">
        <f>COUNTIF(Vertices[Betweenness Centrality],"&gt;= "&amp;J17)-COUNTIF(Vertices[Betweenness Centrality],"&gt;="&amp;J18)</f>
        <v>0</v>
      </c>
      <c r="L17" s="39">
        <f t="shared" si="5"/>
        <v>0.27272727272727276</v>
      </c>
      <c r="M17" s="40">
        <f>COUNTIF(Vertices[Closeness Centrality],"&gt;= "&amp;L17)-COUNTIF(Vertices[Closeness Centrality],"&gt;="&amp;L18)</f>
        <v>0</v>
      </c>
      <c r="N17" s="39">
        <f t="shared" si="6"/>
        <v>0.02011854545454545</v>
      </c>
      <c r="O17" s="40">
        <f>COUNTIF(Vertices[Eigenvector Centrality],"&gt;= "&amp;N17)-COUNTIF(Vertices[Eigenvector Centrality],"&gt;="&amp;N18)</f>
        <v>0</v>
      </c>
      <c r="P17" s="39">
        <f t="shared" si="7"/>
        <v>2.400177272727273</v>
      </c>
      <c r="Q17" s="40">
        <f>COUNTIF(Vertices[PageRank],"&gt;= "&amp;P17)-COUNTIF(Vertices[PageRank],"&gt;="&amp;P18)</f>
        <v>0</v>
      </c>
      <c r="R17" s="39">
        <f t="shared" si="8"/>
        <v>0.18181818181818177</v>
      </c>
      <c r="S17" s="44">
        <f>COUNTIF(Vertices[Clustering Coefficient],"&gt;= "&amp;R17)-COUNTIF(Vertices[Clustering Coefficient],"&gt;="&amp;R18)</f>
        <v>0</v>
      </c>
      <c r="T17" s="39" t="e">
        <f ca="1" t="shared" si="9"/>
        <v>#REF!</v>
      </c>
      <c r="U17" s="40" t="e">
        <f ca="1" t="shared" si="0"/>
        <v>#REF!</v>
      </c>
    </row>
    <row r="18" spans="1:21" ht="15">
      <c r="A18" s="34" t="s">
        <v>155</v>
      </c>
      <c r="B18" s="34">
        <v>139</v>
      </c>
      <c r="D18" s="32">
        <f t="shared" si="1"/>
        <v>0</v>
      </c>
      <c r="E18" s="3">
        <f>COUNTIF(Vertices[Degree],"&gt;= "&amp;D18)-COUNTIF(Vertices[Degree],"&gt;="&amp;D19)</f>
        <v>0</v>
      </c>
      <c r="F18" s="37">
        <f t="shared" si="2"/>
        <v>1.1636363636363638</v>
      </c>
      <c r="G18" s="38">
        <f>COUNTIF(Vertices[In-Degree],"&gt;= "&amp;F18)-COUNTIF(Vertices[In-Degree],"&gt;="&amp;F19)</f>
        <v>0</v>
      </c>
      <c r="H18" s="37">
        <f t="shared" si="3"/>
        <v>13.381818181818177</v>
      </c>
      <c r="I18" s="38">
        <f>COUNTIF(Vertices[Out-Degree],"&gt;= "&amp;H18)-COUNTIF(Vertices[Out-Degree],"&gt;="&amp;H19)</f>
        <v>0</v>
      </c>
      <c r="J18" s="37">
        <f t="shared" si="4"/>
        <v>208.48484858181826</v>
      </c>
      <c r="K18" s="38">
        <f>COUNTIF(Vertices[Betweenness Centrality],"&gt;= "&amp;J18)-COUNTIF(Vertices[Betweenness Centrality],"&gt;="&amp;J19)</f>
        <v>0</v>
      </c>
      <c r="L18" s="37">
        <f t="shared" si="5"/>
        <v>0.29090909090909095</v>
      </c>
      <c r="M18" s="38">
        <f>COUNTIF(Vertices[Closeness Centrality],"&gt;= "&amp;L18)-COUNTIF(Vertices[Closeness Centrality],"&gt;="&amp;L19)</f>
        <v>0</v>
      </c>
      <c r="N18" s="37">
        <f t="shared" si="6"/>
        <v>0.021459781818181815</v>
      </c>
      <c r="O18" s="38">
        <f>COUNTIF(Vertices[Eigenvector Centrality],"&gt;= "&amp;N18)-COUNTIF(Vertices[Eigenvector Centrality],"&gt;="&amp;N19)</f>
        <v>0</v>
      </c>
      <c r="P18" s="37">
        <f t="shared" si="7"/>
        <v>2.5285172909090914</v>
      </c>
      <c r="Q18" s="38">
        <f>COUNTIF(Vertices[PageRank],"&gt;= "&amp;P18)-COUNTIF(Vertices[PageRank],"&gt;="&amp;P19)</f>
        <v>0</v>
      </c>
      <c r="R18" s="37">
        <f t="shared" si="8"/>
        <v>0.19393939393939388</v>
      </c>
      <c r="S18" s="43">
        <f>COUNTIF(Vertices[Clustering Coefficient],"&gt;= "&amp;R18)-COUNTIF(Vertices[Clustering Coefficient],"&gt;="&amp;R19)</f>
        <v>0</v>
      </c>
      <c r="T18" s="37" t="e">
        <f ca="1" t="shared" si="9"/>
        <v>#REF!</v>
      </c>
      <c r="U18" s="38" t="e">
        <f ca="1" t="shared" si="0"/>
        <v>#REF!</v>
      </c>
    </row>
    <row r="19" spans="1:21" ht="15">
      <c r="A19" s="126"/>
      <c r="B19" s="126"/>
      <c r="D19" s="32">
        <f t="shared" si="1"/>
        <v>0</v>
      </c>
      <c r="E19" s="3">
        <f>COUNTIF(Vertices[Degree],"&gt;= "&amp;D19)-COUNTIF(Vertices[Degree],"&gt;="&amp;D20)</f>
        <v>0</v>
      </c>
      <c r="F19" s="39">
        <f t="shared" si="2"/>
        <v>1.2363636363636366</v>
      </c>
      <c r="G19" s="40">
        <f>COUNTIF(Vertices[In-Degree],"&gt;= "&amp;F19)-COUNTIF(Vertices[In-Degree],"&gt;="&amp;F20)</f>
        <v>0</v>
      </c>
      <c r="H19" s="39">
        <f t="shared" si="3"/>
        <v>14.218181818181813</v>
      </c>
      <c r="I19" s="40">
        <f>COUNTIF(Vertices[Out-Degree],"&gt;= "&amp;H19)-COUNTIF(Vertices[Out-Degree],"&gt;="&amp;H20)</f>
        <v>0</v>
      </c>
      <c r="J19" s="39">
        <f t="shared" si="4"/>
        <v>221.5151516181819</v>
      </c>
      <c r="K19" s="40">
        <f>COUNTIF(Vertices[Betweenness Centrality],"&gt;= "&amp;J19)-COUNTIF(Vertices[Betweenness Centrality],"&gt;="&amp;J20)</f>
        <v>0</v>
      </c>
      <c r="L19" s="39">
        <f t="shared" si="5"/>
        <v>0.30909090909090914</v>
      </c>
      <c r="M19" s="40">
        <f>COUNTIF(Vertices[Closeness Centrality],"&gt;= "&amp;L19)-COUNTIF(Vertices[Closeness Centrality],"&gt;="&amp;L20)</f>
        <v>0</v>
      </c>
      <c r="N19" s="39">
        <f t="shared" si="6"/>
        <v>0.022801018181818178</v>
      </c>
      <c r="O19" s="40">
        <f>COUNTIF(Vertices[Eigenvector Centrality],"&gt;= "&amp;N19)-COUNTIF(Vertices[Eigenvector Centrality],"&gt;="&amp;N20)</f>
        <v>0</v>
      </c>
      <c r="P19" s="39">
        <f t="shared" si="7"/>
        <v>2.65685730909091</v>
      </c>
      <c r="Q19" s="40">
        <f>COUNTIF(Vertices[PageRank],"&gt;= "&amp;P19)-COUNTIF(Vertices[PageRank],"&gt;="&amp;P20)</f>
        <v>0</v>
      </c>
      <c r="R19" s="39">
        <f t="shared" si="8"/>
        <v>0.206060606060606</v>
      </c>
      <c r="S19" s="44">
        <f>COUNTIF(Vertices[Clustering Coefficient],"&gt;= "&amp;R19)-COUNTIF(Vertices[Clustering Coefficient],"&gt;="&amp;R20)</f>
        <v>0</v>
      </c>
      <c r="T19" s="39" t="e">
        <f ca="1" t="shared" si="9"/>
        <v>#REF!</v>
      </c>
      <c r="U19" s="40" t="e">
        <f ca="1" t="shared" si="0"/>
        <v>#REF!</v>
      </c>
    </row>
    <row r="20" spans="1:21" ht="15">
      <c r="A20" s="34" t="s">
        <v>156</v>
      </c>
      <c r="B20" s="34">
        <v>4</v>
      </c>
      <c r="D20" s="32">
        <f t="shared" si="1"/>
        <v>0</v>
      </c>
      <c r="E20" s="3">
        <f>COUNTIF(Vertices[Degree],"&gt;= "&amp;D20)-COUNTIF(Vertices[Degree],"&gt;="&amp;D21)</f>
        <v>0</v>
      </c>
      <c r="F20" s="37">
        <f t="shared" si="2"/>
        <v>1.3090909090909093</v>
      </c>
      <c r="G20" s="38">
        <f>COUNTIF(Vertices[In-Degree],"&gt;= "&amp;F20)-COUNTIF(Vertices[In-Degree],"&gt;="&amp;F21)</f>
        <v>0</v>
      </c>
      <c r="H20" s="37">
        <f t="shared" si="3"/>
        <v>15.05454545454545</v>
      </c>
      <c r="I20" s="38">
        <f>COUNTIF(Vertices[Out-Degree],"&gt;= "&amp;H20)-COUNTIF(Vertices[Out-Degree],"&gt;="&amp;H21)</f>
        <v>0</v>
      </c>
      <c r="J20" s="37">
        <f t="shared" si="4"/>
        <v>234.54545465454555</v>
      </c>
      <c r="K20" s="38">
        <f>COUNTIF(Vertices[Betweenness Centrality],"&gt;= "&amp;J20)-COUNTIF(Vertices[Betweenness Centrality],"&gt;="&amp;J21)</f>
        <v>0</v>
      </c>
      <c r="L20" s="37">
        <f t="shared" si="5"/>
        <v>0.3272727272727273</v>
      </c>
      <c r="M20" s="38">
        <f>COUNTIF(Vertices[Closeness Centrality],"&gt;= "&amp;L20)-COUNTIF(Vertices[Closeness Centrality],"&gt;="&amp;L21)</f>
        <v>13</v>
      </c>
      <c r="N20" s="37">
        <f t="shared" si="6"/>
        <v>0.02414225454545454</v>
      </c>
      <c r="O20" s="38">
        <f>COUNTIF(Vertices[Eigenvector Centrality],"&gt;= "&amp;N20)-COUNTIF(Vertices[Eigenvector Centrality],"&gt;="&amp;N21)</f>
        <v>0</v>
      </c>
      <c r="P20" s="37">
        <f t="shared" si="7"/>
        <v>2.785197327272728</v>
      </c>
      <c r="Q20" s="38">
        <f>COUNTIF(Vertices[PageRank],"&gt;= "&amp;P20)-COUNTIF(Vertices[PageRank],"&gt;="&amp;P21)</f>
        <v>0</v>
      </c>
      <c r="R20" s="37">
        <f t="shared" si="8"/>
        <v>0.21818181818181812</v>
      </c>
      <c r="S20" s="43">
        <f>COUNTIF(Vertices[Clustering Coefficient],"&gt;= "&amp;R20)-COUNTIF(Vertices[Clustering Coefficient],"&gt;="&amp;R21)</f>
        <v>0</v>
      </c>
      <c r="T20" s="37" t="e">
        <f ca="1" t="shared" si="9"/>
        <v>#REF!</v>
      </c>
      <c r="U20" s="38" t="e">
        <f ca="1" t="shared" si="0"/>
        <v>#REF!</v>
      </c>
    </row>
    <row r="21" spans="1:21" ht="15">
      <c r="A21" s="34" t="s">
        <v>157</v>
      </c>
      <c r="B21" s="34">
        <v>1.952416</v>
      </c>
      <c r="D21" s="32">
        <f t="shared" si="1"/>
        <v>0</v>
      </c>
      <c r="E21" s="3">
        <f>COUNTIF(Vertices[Degree],"&gt;= "&amp;D21)-COUNTIF(Vertices[Degree],"&gt;="&amp;D22)</f>
        <v>0</v>
      </c>
      <c r="F21" s="39">
        <f t="shared" si="2"/>
        <v>1.381818181818182</v>
      </c>
      <c r="G21" s="40">
        <f>COUNTIF(Vertices[In-Degree],"&gt;= "&amp;F21)-COUNTIF(Vertices[In-Degree],"&gt;="&amp;F22)</f>
        <v>0</v>
      </c>
      <c r="H21" s="39">
        <f t="shared" si="3"/>
        <v>15.890909090909085</v>
      </c>
      <c r="I21" s="40">
        <f>COUNTIF(Vertices[Out-Degree],"&gt;= "&amp;H21)-COUNTIF(Vertices[Out-Degree],"&gt;="&amp;H22)</f>
        <v>0</v>
      </c>
      <c r="J21" s="39">
        <f t="shared" si="4"/>
        <v>247.5757576909092</v>
      </c>
      <c r="K21" s="40">
        <f>COUNTIF(Vertices[Betweenness Centrality],"&gt;= "&amp;J21)-COUNTIF(Vertices[Betweenness Centrality],"&gt;="&amp;J22)</f>
        <v>0</v>
      </c>
      <c r="L21" s="39">
        <f t="shared" si="5"/>
        <v>0.3454545454545455</v>
      </c>
      <c r="M21" s="40">
        <f>COUNTIF(Vertices[Closeness Centrality],"&gt;= "&amp;L21)-COUNTIF(Vertices[Closeness Centrality],"&gt;="&amp;L22)</f>
        <v>0</v>
      </c>
      <c r="N21" s="39">
        <f t="shared" si="6"/>
        <v>0.025483490909090904</v>
      </c>
      <c r="O21" s="40">
        <f>COUNTIF(Vertices[Eigenvector Centrality],"&gt;= "&amp;N21)-COUNTIF(Vertices[Eigenvector Centrality],"&gt;="&amp;N22)</f>
        <v>0</v>
      </c>
      <c r="P21" s="39">
        <f t="shared" si="7"/>
        <v>2.9135373454545466</v>
      </c>
      <c r="Q21" s="40">
        <f>COUNTIF(Vertices[PageRank],"&gt;= "&amp;P21)-COUNTIF(Vertices[PageRank],"&gt;="&amp;P22)</f>
        <v>0</v>
      </c>
      <c r="R21" s="39">
        <f t="shared" si="8"/>
        <v>0.23030303030303023</v>
      </c>
      <c r="S21" s="44">
        <f>COUNTIF(Vertices[Clustering Coefficient],"&gt;= "&amp;R21)-COUNTIF(Vertices[Clustering Coefficient],"&gt;="&amp;R22)</f>
        <v>0</v>
      </c>
      <c r="T21" s="39" t="e">
        <f ca="1" t="shared" si="9"/>
        <v>#REF!</v>
      </c>
      <c r="U21" s="40" t="e">
        <f ca="1" t="shared" si="0"/>
        <v>#REF!</v>
      </c>
    </row>
    <row r="22" spans="1:21" ht="15">
      <c r="A22" s="126"/>
      <c r="B22" s="126"/>
      <c r="D22" s="32">
        <f t="shared" si="1"/>
        <v>0</v>
      </c>
      <c r="E22" s="3">
        <f>COUNTIF(Vertices[Degree],"&gt;= "&amp;D22)-COUNTIF(Vertices[Degree],"&gt;="&amp;D23)</f>
        <v>0</v>
      </c>
      <c r="F22" s="37">
        <f t="shared" si="2"/>
        <v>1.4545454545454548</v>
      </c>
      <c r="G22" s="38">
        <f>COUNTIF(Vertices[In-Degree],"&gt;= "&amp;F22)-COUNTIF(Vertices[In-Degree],"&gt;="&amp;F23)</f>
        <v>0</v>
      </c>
      <c r="H22" s="37">
        <f t="shared" si="3"/>
        <v>16.727272727272723</v>
      </c>
      <c r="I22" s="38">
        <f>COUNTIF(Vertices[Out-Degree],"&gt;= "&amp;H22)-COUNTIF(Vertices[Out-Degree],"&gt;="&amp;H23)</f>
        <v>0</v>
      </c>
      <c r="J22" s="37">
        <f t="shared" si="4"/>
        <v>260.60606072727285</v>
      </c>
      <c r="K22" s="38">
        <f>COUNTIF(Vertices[Betweenness Centrality],"&gt;= "&amp;J22)-COUNTIF(Vertices[Betweenness Centrality],"&gt;="&amp;J23)</f>
        <v>0</v>
      </c>
      <c r="L22" s="37">
        <f t="shared" si="5"/>
        <v>0.3636363636363637</v>
      </c>
      <c r="M22" s="38">
        <f>COUNTIF(Vertices[Closeness Centrality],"&gt;= "&amp;L22)-COUNTIF(Vertices[Closeness Centrality],"&gt;="&amp;L23)</f>
        <v>0</v>
      </c>
      <c r="N22" s="37">
        <f t="shared" si="6"/>
        <v>0.026824727272727267</v>
      </c>
      <c r="O22" s="38">
        <f>COUNTIF(Vertices[Eigenvector Centrality],"&gt;= "&amp;N22)-COUNTIF(Vertices[Eigenvector Centrality],"&gt;="&amp;N23)</f>
        <v>0</v>
      </c>
      <c r="P22" s="37">
        <f t="shared" si="7"/>
        <v>3.041877363636365</v>
      </c>
      <c r="Q22" s="38">
        <f>COUNTIF(Vertices[PageRank],"&gt;= "&amp;P22)-COUNTIF(Vertices[PageRank],"&gt;="&amp;P23)</f>
        <v>0</v>
      </c>
      <c r="R22" s="37">
        <f t="shared" si="8"/>
        <v>0.24242424242424235</v>
      </c>
      <c r="S22" s="43">
        <f>COUNTIF(Vertices[Clustering Coefficient],"&gt;= "&amp;R22)-COUNTIF(Vertices[Clustering Coefficient],"&gt;="&amp;R23)</f>
        <v>0</v>
      </c>
      <c r="T22" s="37" t="e">
        <f ca="1" t="shared" si="9"/>
        <v>#REF!</v>
      </c>
      <c r="U22" s="38" t="e">
        <f ca="1" t="shared" si="0"/>
        <v>#REF!</v>
      </c>
    </row>
    <row r="23" spans="1:21" ht="15">
      <c r="A23" s="34" t="s">
        <v>158</v>
      </c>
      <c r="B23" s="34">
        <v>0.014237451737451737</v>
      </c>
      <c r="D23" s="32">
        <f t="shared" si="1"/>
        <v>0</v>
      </c>
      <c r="E23" s="3">
        <f>COUNTIF(Vertices[Degree],"&gt;= "&amp;D23)-COUNTIF(Vertices[Degree],"&gt;="&amp;D24)</f>
        <v>0</v>
      </c>
      <c r="F23" s="39">
        <f t="shared" si="2"/>
        <v>1.5272727272727276</v>
      </c>
      <c r="G23" s="40">
        <f>COUNTIF(Vertices[In-Degree],"&gt;= "&amp;F23)-COUNTIF(Vertices[In-Degree],"&gt;="&amp;F24)</f>
        <v>0</v>
      </c>
      <c r="H23" s="39">
        <f t="shared" si="3"/>
        <v>17.56363636363636</v>
      </c>
      <c r="I23" s="40">
        <f>COUNTIF(Vertices[Out-Degree],"&gt;= "&amp;H23)-COUNTIF(Vertices[Out-Degree],"&gt;="&amp;H24)</f>
        <v>0</v>
      </c>
      <c r="J23" s="39">
        <f t="shared" si="4"/>
        <v>273.6363637636365</v>
      </c>
      <c r="K23" s="40">
        <f>COUNTIF(Vertices[Betweenness Centrality],"&gt;= "&amp;J23)-COUNTIF(Vertices[Betweenness Centrality],"&gt;="&amp;J24)</f>
        <v>1</v>
      </c>
      <c r="L23" s="39">
        <f t="shared" si="5"/>
        <v>0.3818181818181819</v>
      </c>
      <c r="M23" s="40">
        <f>COUNTIF(Vertices[Closeness Centrality],"&gt;= "&amp;L23)-COUNTIF(Vertices[Closeness Centrality],"&gt;="&amp;L24)</f>
        <v>0</v>
      </c>
      <c r="N23" s="39">
        <f t="shared" si="6"/>
        <v>0.02816596363636363</v>
      </c>
      <c r="O23" s="40">
        <f>COUNTIF(Vertices[Eigenvector Centrality],"&gt;= "&amp;N23)-COUNTIF(Vertices[Eigenvector Centrality],"&gt;="&amp;N24)</f>
        <v>0</v>
      </c>
      <c r="P23" s="39">
        <f t="shared" si="7"/>
        <v>3.1702173818181834</v>
      </c>
      <c r="Q23" s="40">
        <f>COUNTIF(Vertices[PageRank],"&gt;= "&amp;P23)-COUNTIF(Vertices[PageRank],"&gt;="&amp;P24)</f>
        <v>0</v>
      </c>
      <c r="R23" s="39">
        <f t="shared" si="8"/>
        <v>0.25454545454545446</v>
      </c>
      <c r="S23" s="44">
        <f>COUNTIF(Vertices[Clustering Coefficient],"&gt;= "&amp;R23)-COUNTIF(Vertices[Clustering Coefficient],"&gt;="&amp;R24)</f>
        <v>0</v>
      </c>
      <c r="T23" s="39" t="e">
        <f ca="1" t="shared" si="9"/>
        <v>#REF!</v>
      </c>
      <c r="U23" s="40" t="e">
        <f ca="1" t="shared" si="0"/>
        <v>#REF!</v>
      </c>
    </row>
    <row r="24" spans="1:21" ht="15">
      <c r="A24" s="34" t="s">
        <v>1902</v>
      </c>
      <c r="B24" s="34">
        <v>0.440129</v>
      </c>
      <c r="D24" s="32">
        <f t="shared" si="1"/>
        <v>0</v>
      </c>
      <c r="E24" s="3">
        <f>COUNTIF(Vertices[Degree],"&gt;= "&amp;D24)-COUNTIF(Vertices[Degree],"&gt;="&amp;D25)</f>
        <v>0</v>
      </c>
      <c r="F24" s="37">
        <f t="shared" si="2"/>
        <v>1.6000000000000003</v>
      </c>
      <c r="G24" s="38">
        <f>COUNTIF(Vertices[In-Degree],"&gt;= "&amp;F24)-COUNTIF(Vertices[In-Degree],"&gt;="&amp;F25)</f>
        <v>0</v>
      </c>
      <c r="H24" s="37">
        <f t="shared" si="3"/>
        <v>18.399999999999995</v>
      </c>
      <c r="I24" s="38">
        <f>COUNTIF(Vertices[Out-Degree],"&gt;= "&amp;H24)-COUNTIF(Vertices[Out-Degree],"&gt;="&amp;H25)</f>
        <v>0</v>
      </c>
      <c r="J24" s="37">
        <f t="shared" si="4"/>
        <v>286.66666680000014</v>
      </c>
      <c r="K24" s="38">
        <f>COUNTIF(Vertices[Betweenness Centrality],"&gt;= "&amp;J24)-COUNTIF(Vertices[Betweenness Centrality],"&gt;="&amp;J25)</f>
        <v>0</v>
      </c>
      <c r="L24" s="37">
        <f t="shared" si="5"/>
        <v>0.4000000000000001</v>
      </c>
      <c r="M24" s="38">
        <f>COUNTIF(Vertices[Closeness Centrality],"&gt;= "&amp;L24)-COUNTIF(Vertices[Closeness Centrality],"&gt;="&amp;L25)</f>
        <v>0</v>
      </c>
      <c r="N24" s="37">
        <f t="shared" si="6"/>
        <v>0.029507199999999994</v>
      </c>
      <c r="O24" s="38">
        <f>COUNTIF(Vertices[Eigenvector Centrality],"&gt;= "&amp;N24)-COUNTIF(Vertices[Eigenvector Centrality],"&gt;="&amp;N25)</f>
        <v>0</v>
      </c>
      <c r="P24" s="37">
        <f t="shared" si="7"/>
        <v>3.2985574000000017</v>
      </c>
      <c r="Q24" s="38">
        <f>COUNTIF(Vertices[PageRank],"&gt;= "&amp;P24)-COUNTIF(Vertices[PageRank],"&gt;="&amp;P25)</f>
        <v>0</v>
      </c>
      <c r="R24" s="37">
        <f t="shared" si="8"/>
        <v>0.2666666666666666</v>
      </c>
      <c r="S24" s="43">
        <f>COUNTIF(Vertices[Clustering Coefficient],"&gt;= "&amp;R24)-COUNTIF(Vertices[Clustering Coefficient],"&gt;="&amp;R25)</f>
        <v>0</v>
      </c>
      <c r="T24" s="37" t="e">
        <f ca="1" t="shared" si="9"/>
        <v>#REF!</v>
      </c>
      <c r="U24" s="38" t="e">
        <f ca="1" t="shared" si="0"/>
        <v>#REF!</v>
      </c>
    </row>
    <row r="25" spans="1:21" ht="15">
      <c r="A25" s="126"/>
      <c r="B25" s="126"/>
      <c r="D25" s="32">
        <f t="shared" si="1"/>
        <v>0</v>
      </c>
      <c r="E25" s="3">
        <f>COUNTIF(Vertices[Degree],"&gt;= "&amp;D25)-COUNTIF(Vertices[Degree],"&gt;="&amp;D26)</f>
        <v>0</v>
      </c>
      <c r="F25" s="39">
        <f t="shared" si="2"/>
        <v>1.672727272727273</v>
      </c>
      <c r="G25" s="40">
        <f>COUNTIF(Vertices[In-Degree],"&gt;= "&amp;F25)-COUNTIF(Vertices[In-Degree],"&gt;="&amp;F26)</f>
        <v>0</v>
      </c>
      <c r="H25" s="39">
        <f t="shared" si="3"/>
        <v>19.23636363636363</v>
      </c>
      <c r="I25" s="40">
        <f>COUNTIF(Vertices[Out-Degree],"&gt;= "&amp;H25)-COUNTIF(Vertices[Out-Degree],"&gt;="&amp;H26)</f>
        <v>0</v>
      </c>
      <c r="J25" s="39">
        <f t="shared" si="4"/>
        <v>299.6969698363638</v>
      </c>
      <c r="K25" s="40">
        <f>COUNTIF(Vertices[Betweenness Centrality],"&gt;= "&amp;J25)-COUNTIF(Vertices[Betweenness Centrality],"&gt;="&amp;J26)</f>
        <v>0</v>
      </c>
      <c r="L25" s="39">
        <f t="shared" si="5"/>
        <v>0.41818181818181827</v>
      </c>
      <c r="M25" s="40">
        <f>COUNTIF(Vertices[Closeness Centrality],"&gt;= "&amp;L25)-COUNTIF(Vertices[Closeness Centrality],"&gt;="&amp;L26)</f>
        <v>0</v>
      </c>
      <c r="N25" s="39">
        <f t="shared" si="6"/>
        <v>0.030848436363636357</v>
      </c>
      <c r="O25" s="40">
        <f>COUNTIF(Vertices[Eigenvector Centrality],"&gt;= "&amp;N25)-COUNTIF(Vertices[Eigenvector Centrality],"&gt;="&amp;N26)</f>
        <v>0</v>
      </c>
      <c r="P25" s="39">
        <f t="shared" si="7"/>
        <v>3.42689741818182</v>
      </c>
      <c r="Q25" s="40">
        <f>COUNTIF(Vertices[PageRank],"&gt;= "&amp;P25)-COUNTIF(Vertices[PageRank],"&gt;="&amp;P26)</f>
        <v>0</v>
      </c>
      <c r="R25" s="39">
        <f t="shared" si="8"/>
        <v>0.27878787878787875</v>
      </c>
      <c r="S25" s="44">
        <f>COUNTIF(Vertices[Clustering Coefficient],"&gt;= "&amp;R25)-COUNTIF(Vertices[Clustering Coefficient],"&gt;="&amp;R26)</f>
        <v>0</v>
      </c>
      <c r="T25" s="39" t="e">
        <f ca="1" t="shared" si="9"/>
        <v>#REF!</v>
      </c>
      <c r="U25" s="40" t="e">
        <f ca="1" t="shared" si="0"/>
        <v>#REF!</v>
      </c>
    </row>
    <row r="26" spans="1:21" ht="15">
      <c r="A26" s="34" t="s">
        <v>1903</v>
      </c>
      <c r="B26" s="34" t="s">
        <v>1917</v>
      </c>
      <c r="D26" s="32">
        <f t="shared" si="1"/>
        <v>0</v>
      </c>
      <c r="E26" s="3">
        <f>COUNTIF(Vertices[Degree],"&gt;= "&amp;D26)-COUNTIF(Vertices[Degree],"&gt;="&amp;D28)</f>
        <v>0</v>
      </c>
      <c r="F26" s="37">
        <f t="shared" si="2"/>
        <v>1.7454545454545458</v>
      </c>
      <c r="G26" s="38">
        <f>COUNTIF(Vertices[In-Degree],"&gt;= "&amp;F26)-COUNTIF(Vertices[In-Degree],"&gt;="&amp;F28)</f>
        <v>0</v>
      </c>
      <c r="H26" s="37">
        <f t="shared" si="3"/>
        <v>20.072727272727267</v>
      </c>
      <c r="I26" s="38">
        <f>COUNTIF(Vertices[Out-Degree],"&gt;= "&amp;H26)-COUNTIF(Vertices[Out-Degree],"&gt;="&amp;H28)</f>
        <v>0</v>
      </c>
      <c r="J26" s="37">
        <f t="shared" si="4"/>
        <v>312.72727287272744</v>
      </c>
      <c r="K26" s="38">
        <f>COUNTIF(Vertices[Betweenness Centrality],"&gt;= "&amp;J26)-COUNTIF(Vertices[Betweenness Centrality],"&gt;="&amp;J28)</f>
        <v>0</v>
      </c>
      <c r="L26" s="37">
        <f t="shared" si="5"/>
        <v>0.43636363636363645</v>
      </c>
      <c r="M26" s="38">
        <f>COUNTIF(Vertices[Closeness Centrality],"&gt;= "&amp;L26)-COUNTIF(Vertices[Closeness Centrality],"&gt;="&amp;L28)</f>
        <v>0</v>
      </c>
      <c r="N26" s="37">
        <f t="shared" si="6"/>
        <v>0.032189672727272724</v>
      </c>
      <c r="O26" s="38">
        <f>COUNTIF(Vertices[Eigenvector Centrality],"&gt;= "&amp;N26)-COUNTIF(Vertices[Eigenvector Centrality],"&gt;="&amp;N28)</f>
        <v>0</v>
      </c>
      <c r="P26" s="37">
        <f t="shared" si="7"/>
        <v>3.5552374363636385</v>
      </c>
      <c r="Q26" s="38">
        <f>COUNTIF(Vertices[PageRank],"&gt;= "&amp;P26)-COUNTIF(Vertices[PageRank],"&gt;="&amp;P28)</f>
        <v>0</v>
      </c>
      <c r="R26" s="37">
        <f t="shared" si="8"/>
        <v>0.2909090909090909</v>
      </c>
      <c r="S26" s="43">
        <f>COUNTIF(Vertices[Clustering Coefficient],"&gt;= "&amp;R26)-COUNTIF(Vertices[Clustering Coefficient],"&gt;="&amp;R28)</f>
        <v>0</v>
      </c>
      <c r="T26" s="37" t="e">
        <f ca="1" t="shared" si="9"/>
        <v>#REF!</v>
      </c>
      <c r="U26" s="38" t="e">
        <f ca="1">COUNTIF(INDIRECT(DynamicFilterSourceColumnRange),"&gt;= "&amp;T26)-COUNTIF(INDIRECT(DynamicFilterSourceColumnRange),"&gt;="&amp;T28)</f>
        <v>#REF!</v>
      </c>
    </row>
    <row r="27" spans="1:21" ht="15">
      <c r="A27" s="126"/>
      <c r="B27" s="126"/>
      <c r="D27" s="32"/>
      <c r="E27" s="3">
        <f>COUNTIF(Vertices[Degree],"&gt;= "&amp;D27)-COUNTIF(Vertices[Degree],"&gt;="&amp;D28)</f>
        <v>0</v>
      </c>
      <c r="F27" s="61"/>
      <c r="G27" s="62">
        <f>COUNTIF(Vertices[In-Degree],"&gt;= "&amp;F27)-COUNTIF(Vertices[In-Degree],"&gt;="&amp;F28)</f>
        <v>-49</v>
      </c>
      <c r="H27" s="61"/>
      <c r="I27" s="62">
        <f>COUNTIF(Vertices[Out-Degree],"&gt;= "&amp;H27)-COUNTIF(Vertices[Out-Degree],"&gt;="&amp;H28)</f>
        <v>-3</v>
      </c>
      <c r="J27" s="61"/>
      <c r="K27" s="62">
        <f>COUNTIF(Vertices[Betweenness Centrality],"&gt;= "&amp;J27)-COUNTIF(Vertices[Betweenness Centrality],"&gt;="&amp;J28)</f>
        <v>-3</v>
      </c>
      <c r="L27" s="61"/>
      <c r="M27" s="62">
        <f>COUNTIF(Vertices[Closeness Centrality],"&gt;= "&amp;L27)-COUNTIF(Vertices[Closeness Centrality],"&gt;="&amp;L28)</f>
        <v>-19</v>
      </c>
      <c r="N27" s="61"/>
      <c r="O27" s="62">
        <f>COUNTIF(Vertices[Eigenvector Centrality],"&gt;= "&amp;N27)-COUNTIF(Vertices[Eigenvector Centrality],"&gt;="&amp;N28)</f>
        <v>-3</v>
      </c>
      <c r="P27" s="61"/>
      <c r="Q27" s="62">
        <f>COUNTIF(Vertices[Eigenvector Centrality],"&gt;= "&amp;P27)-COUNTIF(Vertices[Eigenvector Centrality],"&gt;="&amp;P28)</f>
        <v>0</v>
      </c>
      <c r="R27" s="61"/>
      <c r="S27" s="63">
        <f>COUNTIF(Vertices[Clustering Coefficient],"&gt;= "&amp;R27)-COUNTIF(Vertices[Clustering Coefficient],"&gt;="&amp;R28)</f>
        <v>-48</v>
      </c>
      <c r="T27" s="61"/>
      <c r="U27" s="62">
        <f ca="1">COUNTIF(Vertices[Clustering Coefficient],"&gt;= "&amp;T27)-COUNTIF(Vertices[Clustering Coefficient],"&gt;="&amp;T28)</f>
        <v>0</v>
      </c>
    </row>
    <row r="28" spans="1:21" ht="15">
      <c r="A28" s="34" t="s">
        <v>1904</v>
      </c>
      <c r="B28" s="34" t="s">
        <v>85</v>
      </c>
      <c r="D28" s="32">
        <f>D26+($D$57-$D$2)/BinDivisor</f>
        <v>0</v>
      </c>
      <c r="E28" s="3">
        <f>COUNTIF(Vertices[Degree],"&gt;= "&amp;D28)-COUNTIF(Vertices[Degree],"&gt;="&amp;D40)</f>
        <v>0</v>
      </c>
      <c r="F28" s="39">
        <f>F26+($F$57-$F$2)/BinDivisor</f>
        <v>1.8181818181818186</v>
      </c>
      <c r="G28" s="40">
        <f>COUNTIF(Vertices[In-Degree],"&gt;= "&amp;F28)-COUNTIF(Vertices[In-Degree],"&gt;="&amp;F40)</f>
        <v>0</v>
      </c>
      <c r="H28" s="39">
        <f>H26+($H$57-$H$2)/BinDivisor</f>
        <v>20.909090909090903</v>
      </c>
      <c r="I28" s="40">
        <f>COUNTIF(Vertices[Out-Degree],"&gt;= "&amp;H28)-COUNTIF(Vertices[Out-Degree],"&gt;="&amp;H40)</f>
        <v>0</v>
      </c>
      <c r="J28" s="39">
        <f>J26+($J$57-$J$2)/BinDivisor</f>
        <v>325.7575759090911</v>
      </c>
      <c r="K28" s="40">
        <f>COUNTIF(Vertices[Betweenness Centrality],"&gt;= "&amp;J28)-COUNTIF(Vertices[Betweenness Centrality],"&gt;="&amp;J40)</f>
        <v>0</v>
      </c>
      <c r="L28" s="39">
        <f>L26+($L$57-$L$2)/BinDivisor</f>
        <v>0.45454545454545464</v>
      </c>
      <c r="M28" s="40">
        <f>COUNTIF(Vertices[Closeness Centrality],"&gt;= "&amp;L28)-COUNTIF(Vertices[Closeness Centrality],"&gt;="&amp;L40)</f>
        <v>0</v>
      </c>
      <c r="N28" s="39">
        <f>N26+($N$57-$N$2)/BinDivisor</f>
        <v>0.03353090909090909</v>
      </c>
      <c r="O28" s="40">
        <f>COUNTIF(Vertices[Eigenvector Centrality],"&gt;= "&amp;N28)-COUNTIF(Vertices[Eigenvector Centrality],"&gt;="&amp;N40)</f>
        <v>0</v>
      </c>
      <c r="P28" s="39">
        <f>P26+($P$57-$P$2)/BinDivisor</f>
        <v>3.683577454545457</v>
      </c>
      <c r="Q28" s="40">
        <f>COUNTIF(Vertices[PageRank],"&gt;= "&amp;P28)-COUNTIF(Vertices[PageRank],"&gt;="&amp;P40)</f>
        <v>0</v>
      </c>
      <c r="R28" s="39">
        <f>R26+($R$57-$R$2)/BinDivisor</f>
        <v>0.30303030303030304</v>
      </c>
      <c r="S28" s="44">
        <f>COUNTIF(Vertices[Clustering Coefficient],"&gt;= "&amp;R28)-COUNTIF(Vertices[Clustering Coefficient],"&gt;="&amp;R40)</f>
        <v>0</v>
      </c>
      <c r="T28" s="39" t="e">
        <f ca="1">T26+($T$57-$T$2)/BinDivisor</f>
        <v>#REF!</v>
      </c>
      <c r="U28" s="40" t="e">
        <f ca="1">COUNTIF(INDIRECT(DynamicFilterSourceColumnRange),"&gt;= "&amp;T28)-COUNTIF(INDIRECT(DynamicFilterSourceColumnRange),"&gt;="&amp;T40)</f>
        <v>#REF!</v>
      </c>
    </row>
    <row r="29" spans="1:21" ht="15">
      <c r="A29" s="126"/>
      <c r="B29" s="126"/>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1:21" ht="15">
      <c r="A30" s="34" t="s">
        <v>1905</v>
      </c>
      <c r="B30" s="34" t="s">
        <v>85</v>
      </c>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1:21" ht="15">
      <c r="A31" s="34" t="s">
        <v>1906</v>
      </c>
      <c r="B31" s="34" t="s">
        <v>85</v>
      </c>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1:21" ht="15">
      <c r="A32" s="34" t="s">
        <v>1907</v>
      </c>
      <c r="B32" s="34" t="s">
        <v>85</v>
      </c>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1:21" ht="15">
      <c r="A33" s="34" t="s">
        <v>1908</v>
      </c>
      <c r="B33" s="34" t="s">
        <v>85</v>
      </c>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1:21" ht="15">
      <c r="A34" s="34" t="s">
        <v>1909</v>
      </c>
      <c r="B34" s="34" t="s">
        <v>85</v>
      </c>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1:21" ht="15">
      <c r="A35" s="34" t="s">
        <v>1910</v>
      </c>
      <c r="B35" s="34" t="s">
        <v>85</v>
      </c>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1:21" ht="15">
      <c r="A36" s="34" t="s">
        <v>1911</v>
      </c>
      <c r="B36" s="34" t="s">
        <v>85</v>
      </c>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1:21" ht="15">
      <c r="A37" s="34" t="s">
        <v>1912</v>
      </c>
      <c r="B37" s="34" t="s">
        <v>85</v>
      </c>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1:21" ht="15">
      <c r="A38" s="34" t="s">
        <v>1913</v>
      </c>
      <c r="B38" s="34" t="s">
        <v>85</v>
      </c>
      <c r="D38" s="32"/>
      <c r="E38" s="3">
        <f>COUNTIF(Vertices[Degree],"&gt;= "&amp;D38)-COUNTIF(Vertices[Degree],"&gt;="&amp;D40)</f>
        <v>0</v>
      </c>
      <c r="F38" s="61"/>
      <c r="G38" s="62">
        <f>COUNTIF(Vertices[In-Degree],"&gt;= "&amp;F38)-COUNTIF(Vertices[In-Degree],"&gt;="&amp;F40)</f>
        <v>-49</v>
      </c>
      <c r="H38" s="61"/>
      <c r="I38" s="62">
        <f>COUNTIF(Vertices[Out-Degree],"&gt;= "&amp;H38)-COUNTIF(Vertices[Out-Degree],"&gt;="&amp;H40)</f>
        <v>-3</v>
      </c>
      <c r="J38" s="61"/>
      <c r="K38" s="62">
        <f>COUNTIF(Vertices[Betweenness Centrality],"&gt;= "&amp;J38)-COUNTIF(Vertices[Betweenness Centrality],"&gt;="&amp;J40)</f>
        <v>-3</v>
      </c>
      <c r="L38" s="61"/>
      <c r="M38" s="62">
        <f>COUNTIF(Vertices[Closeness Centrality],"&gt;= "&amp;L38)-COUNTIF(Vertices[Closeness Centrality],"&gt;="&amp;L40)</f>
        <v>-19</v>
      </c>
      <c r="N38" s="61"/>
      <c r="O38" s="62">
        <f>COUNTIF(Vertices[Eigenvector Centrality],"&gt;= "&amp;N38)-COUNTIF(Vertices[Eigenvector Centrality],"&gt;="&amp;N40)</f>
        <v>-3</v>
      </c>
      <c r="P38" s="61"/>
      <c r="Q38" s="62">
        <f>COUNTIF(Vertices[Eigenvector Centrality],"&gt;= "&amp;P38)-COUNTIF(Vertices[Eigenvector Centrality],"&gt;="&amp;P40)</f>
        <v>0</v>
      </c>
      <c r="R38" s="61"/>
      <c r="S38" s="63">
        <f>COUNTIF(Vertices[Clustering Coefficient],"&gt;= "&amp;R38)-COUNTIF(Vertices[Clustering Coefficient],"&gt;="&amp;R40)</f>
        <v>-48</v>
      </c>
      <c r="T38" s="61"/>
      <c r="U38" s="62">
        <f ca="1">COUNTIF(Vertices[Clustering Coefficient],"&gt;= "&amp;T38)-COUNTIF(Vertices[Clustering Coefficient],"&gt;="&amp;T40)</f>
        <v>0</v>
      </c>
    </row>
    <row r="39" spans="1:21" ht="15">
      <c r="A39" s="34" t="s">
        <v>21</v>
      </c>
      <c r="B39" s="34" t="s">
        <v>85</v>
      </c>
      <c r="D39" s="32"/>
      <c r="E39" s="3">
        <f>COUNTIF(Vertices[Degree],"&gt;= "&amp;D39)-COUNTIF(Vertices[Degree],"&gt;="&amp;D40)</f>
        <v>0</v>
      </c>
      <c r="F39" s="61"/>
      <c r="G39" s="62">
        <f>COUNTIF(Vertices[In-Degree],"&gt;= "&amp;F39)-COUNTIF(Vertices[In-Degree],"&gt;="&amp;F40)</f>
        <v>-49</v>
      </c>
      <c r="H39" s="61"/>
      <c r="I39" s="62">
        <f>COUNTIF(Vertices[Out-Degree],"&gt;= "&amp;H39)-COUNTIF(Vertices[Out-Degree],"&gt;="&amp;H40)</f>
        <v>-3</v>
      </c>
      <c r="J39" s="61"/>
      <c r="K39" s="62">
        <f>COUNTIF(Vertices[Betweenness Centrality],"&gt;= "&amp;J39)-COUNTIF(Vertices[Betweenness Centrality],"&gt;="&amp;J40)</f>
        <v>-3</v>
      </c>
      <c r="L39" s="61"/>
      <c r="M39" s="62">
        <f>COUNTIF(Vertices[Closeness Centrality],"&gt;= "&amp;L39)-COUNTIF(Vertices[Closeness Centrality],"&gt;="&amp;L40)</f>
        <v>-19</v>
      </c>
      <c r="N39" s="61"/>
      <c r="O39" s="62">
        <f>COUNTIF(Vertices[Eigenvector Centrality],"&gt;= "&amp;N39)-COUNTIF(Vertices[Eigenvector Centrality],"&gt;="&amp;N40)</f>
        <v>-3</v>
      </c>
      <c r="P39" s="61"/>
      <c r="Q39" s="62">
        <f>COUNTIF(Vertices[Eigenvector Centrality],"&gt;= "&amp;P39)-COUNTIF(Vertices[Eigenvector Centrality],"&gt;="&amp;P40)</f>
        <v>0</v>
      </c>
      <c r="R39" s="61"/>
      <c r="S39" s="63">
        <f>COUNTIF(Vertices[Clustering Coefficient],"&gt;= "&amp;R39)-COUNTIF(Vertices[Clustering Coefficient],"&gt;="&amp;R40)</f>
        <v>-48</v>
      </c>
      <c r="T39" s="61"/>
      <c r="U39" s="62">
        <f ca="1">COUNTIF(Vertices[Clustering Coefficient],"&gt;= "&amp;T39)-COUNTIF(Vertices[Clustering Coefficient],"&gt;="&amp;T40)</f>
        <v>0</v>
      </c>
    </row>
    <row r="40" spans="1:21" ht="15">
      <c r="A40" s="34" t="s">
        <v>1914</v>
      </c>
      <c r="B40" s="34" t="s">
        <v>85</v>
      </c>
      <c r="D40" s="32">
        <f>D28+($D$57-$D$2)/BinDivisor</f>
        <v>0</v>
      </c>
      <c r="E40" s="3">
        <f>COUNTIF(Vertices[Degree],"&gt;= "&amp;D40)-COUNTIF(Vertices[Degree],"&gt;="&amp;D41)</f>
        <v>0</v>
      </c>
      <c r="F40" s="37">
        <f>F28+($F$57-$F$2)/BinDivisor</f>
        <v>1.8909090909090913</v>
      </c>
      <c r="G40" s="38">
        <f>COUNTIF(Vertices[In-Degree],"&gt;= "&amp;F40)-COUNTIF(Vertices[In-Degree],"&gt;="&amp;F41)</f>
        <v>0</v>
      </c>
      <c r="H40" s="37">
        <f>H28+($H$57-$H$2)/BinDivisor</f>
        <v>21.74545454545454</v>
      </c>
      <c r="I40" s="38">
        <f>COUNTIF(Vertices[Out-Degree],"&gt;= "&amp;H40)-COUNTIF(Vertices[Out-Degree],"&gt;="&amp;H41)</f>
        <v>0</v>
      </c>
      <c r="J40" s="37">
        <f>J28+($J$57-$J$2)/BinDivisor</f>
        <v>338.78787894545474</v>
      </c>
      <c r="K40" s="38">
        <f>COUNTIF(Vertices[Betweenness Centrality],"&gt;= "&amp;J40)-COUNTIF(Vertices[Betweenness Centrality],"&gt;="&amp;J41)</f>
        <v>0</v>
      </c>
      <c r="L40" s="37">
        <f>L28+($L$57-$L$2)/BinDivisor</f>
        <v>0.47272727272727283</v>
      </c>
      <c r="M40" s="38">
        <f>COUNTIF(Vertices[Closeness Centrality],"&gt;= "&amp;L40)-COUNTIF(Vertices[Closeness Centrality],"&gt;="&amp;L41)</f>
        <v>0</v>
      </c>
      <c r="N40" s="37">
        <f>N28+($N$57-$N$2)/BinDivisor</f>
        <v>0.03487214545454546</v>
      </c>
      <c r="O40" s="38">
        <f>COUNTIF(Vertices[Eigenvector Centrality],"&gt;= "&amp;N40)-COUNTIF(Vertices[Eigenvector Centrality],"&gt;="&amp;N41)</f>
        <v>0</v>
      </c>
      <c r="P40" s="37">
        <f>P28+($P$57-$P$2)/BinDivisor</f>
        <v>3.8119174727272753</v>
      </c>
      <c r="Q40" s="38">
        <f>COUNTIF(Vertices[PageRank],"&gt;= "&amp;P40)-COUNTIF(Vertices[PageRank],"&gt;="&amp;P41)</f>
        <v>0</v>
      </c>
      <c r="R40" s="37">
        <f>R28+($R$57-$R$2)/BinDivisor</f>
        <v>0.3151515151515152</v>
      </c>
      <c r="S40" s="43">
        <f>COUNTIF(Vertices[Clustering Coefficient],"&gt;= "&amp;R40)-COUNTIF(Vertices[Clustering Coefficient],"&gt;="&amp;R41)</f>
        <v>0</v>
      </c>
      <c r="T40" s="37" t="e">
        <f ca="1">T28+($T$57-$T$2)/BinDivisor</f>
        <v>#REF!</v>
      </c>
      <c r="U40" s="38" t="e">
        <f ca="1" t="shared" si="0"/>
        <v>#REF!</v>
      </c>
    </row>
    <row r="41" spans="1:21" ht="15">
      <c r="A41" s="34" t="s">
        <v>1915</v>
      </c>
      <c r="B41" s="34" t="s">
        <v>85</v>
      </c>
      <c r="D41" s="32">
        <f aca="true" t="shared" si="10" ref="D41:D56">D40+($D$57-$D$2)/BinDivisor</f>
        <v>0</v>
      </c>
      <c r="E41" s="3">
        <f>COUNTIF(Vertices[Degree],"&gt;= "&amp;D41)-COUNTIF(Vertices[Degree],"&gt;="&amp;D42)</f>
        <v>0</v>
      </c>
      <c r="F41" s="39">
        <f aca="true" t="shared" si="11" ref="F41:F56">F40+($F$57-$F$2)/BinDivisor</f>
        <v>1.963636363636364</v>
      </c>
      <c r="G41" s="40">
        <f>COUNTIF(Vertices[In-Degree],"&gt;= "&amp;F41)-COUNTIF(Vertices[In-Degree],"&gt;="&amp;F42)</f>
        <v>4</v>
      </c>
      <c r="H41" s="39">
        <f aca="true" t="shared" si="12" ref="H41:H56">H40+($H$57-$H$2)/BinDivisor</f>
        <v>22.581818181818175</v>
      </c>
      <c r="I41" s="40">
        <f>COUNTIF(Vertices[Out-Degree],"&gt;= "&amp;H41)-COUNTIF(Vertices[Out-Degree],"&gt;="&amp;H42)</f>
        <v>0</v>
      </c>
      <c r="J41" s="39">
        <f aca="true" t="shared" si="13" ref="J41:J56">J40+($J$57-$J$2)/BinDivisor</f>
        <v>351.8181819818184</v>
      </c>
      <c r="K41" s="40">
        <f>COUNTIF(Vertices[Betweenness Centrality],"&gt;= "&amp;J41)-COUNTIF(Vertices[Betweenness Centrality],"&gt;="&amp;J42)</f>
        <v>0</v>
      </c>
      <c r="L41" s="39">
        <f aca="true" t="shared" si="14" ref="L41:L56">L40+($L$57-$L$2)/BinDivisor</f>
        <v>0.490909090909091</v>
      </c>
      <c r="M41" s="40">
        <f>COUNTIF(Vertices[Closeness Centrality],"&gt;= "&amp;L41)-COUNTIF(Vertices[Closeness Centrality],"&gt;="&amp;L42)</f>
        <v>5</v>
      </c>
      <c r="N41" s="39">
        <f aca="true" t="shared" si="15" ref="N41:N56">N40+($N$57-$N$2)/BinDivisor</f>
        <v>0.036213381818181824</v>
      </c>
      <c r="O41" s="40">
        <f>COUNTIF(Vertices[Eigenvector Centrality],"&gt;= "&amp;N41)-COUNTIF(Vertices[Eigenvector Centrality],"&gt;="&amp;N42)</f>
        <v>0</v>
      </c>
      <c r="P41" s="39">
        <f aca="true" t="shared" si="16" ref="P41:P56">P40+($P$57-$P$2)/BinDivisor</f>
        <v>3.9402574909090937</v>
      </c>
      <c r="Q41" s="40">
        <f>COUNTIF(Vertices[PageRank],"&gt;= "&amp;P41)-COUNTIF(Vertices[PageRank],"&gt;="&amp;P42)</f>
        <v>0</v>
      </c>
      <c r="R41" s="39">
        <f aca="true" t="shared" si="17" ref="R41:R56">R40+($R$57-$R$2)/BinDivisor</f>
        <v>0.3272727272727273</v>
      </c>
      <c r="S41" s="44">
        <f>COUNTIF(Vertices[Clustering Coefficient],"&gt;= "&amp;R41)-COUNTIF(Vertices[Clustering Coefficient],"&gt;="&amp;R42)</f>
        <v>3</v>
      </c>
      <c r="T41" s="39" t="e">
        <f aca="true" t="shared" si="18" ref="T41:T56">T40+($T$57-$T$2)/BinDivisor</f>
        <v>#REF!</v>
      </c>
      <c r="U41" s="40" t="e">
        <f ca="1" t="shared" si="0"/>
        <v>#REF!</v>
      </c>
    </row>
    <row r="42" spans="1:21" ht="15">
      <c r="A42" s="34" t="s">
        <v>1916</v>
      </c>
      <c r="B42" s="34" t="s">
        <v>85</v>
      </c>
      <c r="D42" s="32">
        <f t="shared" si="10"/>
        <v>0</v>
      </c>
      <c r="E42" s="3">
        <f>COUNTIF(Vertices[Degree],"&gt;= "&amp;D42)-COUNTIF(Vertices[Degree],"&gt;="&amp;D43)</f>
        <v>0</v>
      </c>
      <c r="F42" s="37">
        <f t="shared" si="11"/>
        <v>2.0363636363636366</v>
      </c>
      <c r="G42" s="38">
        <f>COUNTIF(Vertices[In-Degree],"&gt;= "&amp;F42)-COUNTIF(Vertices[In-Degree],"&gt;="&amp;F43)</f>
        <v>0</v>
      </c>
      <c r="H42" s="37">
        <f t="shared" si="12"/>
        <v>23.41818181818181</v>
      </c>
      <c r="I42" s="38">
        <f>COUNTIF(Vertices[Out-Degree],"&gt;= "&amp;H42)-COUNTIF(Vertices[Out-Degree],"&gt;="&amp;H43)</f>
        <v>0</v>
      </c>
      <c r="J42" s="37">
        <f t="shared" si="13"/>
        <v>364.84848501818203</v>
      </c>
      <c r="K42" s="38">
        <f>COUNTIF(Vertices[Betweenness Centrality],"&gt;= "&amp;J42)-COUNTIF(Vertices[Betweenness Centrality],"&gt;="&amp;J43)</f>
        <v>0</v>
      </c>
      <c r="L42" s="37">
        <f t="shared" si="14"/>
        <v>0.5090909090909091</v>
      </c>
      <c r="M42" s="38">
        <f>COUNTIF(Vertices[Closeness Centrality],"&gt;= "&amp;L42)-COUNTIF(Vertices[Closeness Centrality],"&gt;="&amp;L43)</f>
        <v>0</v>
      </c>
      <c r="N42" s="37">
        <f t="shared" si="15"/>
        <v>0.03755461818181819</v>
      </c>
      <c r="O42" s="38">
        <f>COUNTIF(Vertices[Eigenvector Centrality],"&gt;= "&amp;N42)-COUNTIF(Vertices[Eigenvector Centrality],"&gt;="&amp;N43)</f>
        <v>0</v>
      </c>
      <c r="P42" s="37">
        <f t="shared" si="16"/>
        <v>4.068597509090912</v>
      </c>
      <c r="Q42" s="38">
        <f>COUNTIF(Vertices[PageRank],"&gt;= "&amp;P42)-COUNTIF(Vertices[PageRank],"&gt;="&amp;P43)</f>
        <v>0</v>
      </c>
      <c r="R42" s="37">
        <f t="shared" si="17"/>
        <v>0.33939393939393947</v>
      </c>
      <c r="S42" s="43">
        <f>COUNTIF(Vertices[Clustering Coefficient],"&gt;= "&amp;R42)-COUNTIF(Vertices[Clustering Coefficient],"&gt;="&amp;R43)</f>
        <v>0</v>
      </c>
      <c r="T42" s="37" t="e">
        <f ca="1" t="shared" si="18"/>
        <v>#REF!</v>
      </c>
      <c r="U42" s="38" t="e">
        <f ca="1" t="shared" si="0"/>
        <v>#REF!</v>
      </c>
    </row>
    <row r="43" spans="1:21" ht="15">
      <c r="A43" t="s">
        <v>163</v>
      </c>
      <c r="B43" t="s">
        <v>17</v>
      </c>
      <c r="D43" s="32">
        <f t="shared" si="10"/>
        <v>0</v>
      </c>
      <c r="E43" s="3">
        <f>COUNTIF(Vertices[Degree],"&gt;= "&amp;D43)-COUNTIF(Vertices[Degree],"&gt;="&amp;D44)</f>
        <v>0</v>
      </c>
      <c r="F43" s="39">
        <f t="shared" si="11"/>
        <v>2.1090909090909093</v>
      </c>
      <c r="G43" s="40">
        <f>COUNTIF(Vertices[In-Degree],"&gt;= "&amp;F43)-COUNTIF(Vertices[In-Degree],"&gt;="&amp;F44)</f>
        <v>0</v>
      </c>
      <c r="H43" s="39">
        <f t="shared" si="12"/>
        <v>24.254545454545447</v>
      </c>
      <c r="I43" s="40">
        <f>COUNTIF(Vertices[Out-Degree],"&gt;= "&amp;H43)-COUNTIF(Vertices[Out-Degree],"&gt;="&amp;H44)</f>
        <v>0</v>
      </c>
      <c r="J43" s="39">
        <f t="shared" si="13"/>
        <v>377.8787880545457</v>
      </c>
      <c r="K43" s="40">
        <f>COUNTIF(Vertices[Betweenness Centrality],"&gt;= "&amp;J43)-COUNTIF(Vertices[Betweenness Centrality],"&gt;="&amp;J44)</f>
        <v>0</v>
      </c>
      <c r="L43" s="39">
        <f t="shared" si="14"/>
        <v>0.5272727272727273</v>
      </c>
      <c r="M43" s="40">
        <f>COUNTIF(Vertices[Closeness Centrality],"&gt;= "&amp;L43)-COUNTIF(Vertices[Closeness Centrality],"&gt;="&amp;L44)</f>
        <v>0</v>
      </c>
      <c r="N43" s="39">
        <f t="shared" si="15"/>
        <v>0.03889585454545456</v>
      </c>
      <c r="O43" s="40">
        <f>COUNTIF(Vertices[Eigenvector Centrality],"&gt;= "&amp;N43)-COUNTIF(Vertices[Eigenvector Centrality],"&gt;="&amp;N44)</f>
        <v>0</v>
      </c>
      <c r="P43" s="39">
        <f t="shared" si="16"/>
        <v>4.1969375272727305</v>
      </c>
      <c r="Q43" s="40">
        <f>COUNTIF(Vertices[PageRank],"&gt;= "&amp;P43)-COUNTIF(Vertices[PageRank],"&gt;="&amp;P44)</f>
        <v>0</v>
      </c>
      <c r="R43" s="39">
        <f t="shared" si="17"/>
        <v>0.3515151515151516</v>
      </c>
      <c r="S43" s="44">
        <f>COUNTIF(Vertices[Clustering Coefficient],"&gt;= "&amp;R43)-COUNTIF(Vertices[Clustering Coefficient],"&gt;="&amp;R44)</f>
        <v>0</v>
      </c>
      <c r="T43" s="39" t="e">
        <f ca="1" t="shared" si="18"/>
        <v>#REF!</v>
      </c>
      <c r="U43" s="40" t="e">
        <f ca="1" t="shared" si="0"/>
        <v>#REF!</v>
      </c>
    </row>
    <row r="44" spans="1:21" ht="15">
      <c r="A44" s="33"/>
      <c r="B44" s="33"/>
      <c r="D44" s="32">
        <f t="shared" si="10"/>
        <v>0</v>
      </c>
      <c r="E44" s="3">
        <f>COUNTIF(Vertices[Degree],"&gt;= "&amp;D44)-COUNTIF(Vertices[Degree],"&gt;="&amp;D45)</f>
        <v>0</v>
      </c>
      <c r="F44" s="37">
        <f t="shared" si="11"/>
        <v>2.181818181818182</v>
      </c>
      <c r="G44" s="38">
        <f>COUNTIF(Vertices[In-Degree],"&gt;= "&amp;F44)-COUNTIF(Vertices[In-Degree],"&gt;="&amp;F45)</f>
        <v>0</v>
      </c>
      <c r="H44" s="37">
        <f t="shared" si="12"/>
        <v>25.090909090909083</v>
      </c>
      <c r="I44" s="38">
        <f>COUNTIF(Vertices[Out-Degree],"&gt;= "&amp;H44)-COUNTIF(Vertices[Out-Degree],"&gt;="&amp;H45)</f>
        <v>0</v>
      </c>
      <c r="J44" s="37">
        <f t="shared" si="13"/>
        <v>390.9090910909093</v>
      </c>
      <c r="K44" s="38">
        <f>COUNTIF(Vertices[Betweenness Centrality],"&gt;= "&amp;J44)-COUNTIF(Vertices[Betweenness Centrality],"&gt;="&amp;J45)</f>
        <v>0</v>
      </c>
      <c r="L44" s="37">
        <f t="shared" si="14"/>
        <v>0.5454545454545455</v>
      </c>
      <c r="M44" s="38">
        <f>COUNTIF(Vertices[Closeness Centrality],"&gt;= "&amp;L44)-COUNTIF(Vertices[Closeness Centrality],"&gt;="&amp;L45)</f>
        <v>0</v>
      </c>
      <c r="N44" s="37">
        <f t="shared" si="15"/>
        <v>0.040237090909090924</v>
      </c>
      <c r="O44" s="38">
        <f>COUNTIF(Vertices[Eigenvector Centrality],"&gt;= "&amp;N44)-COUNTIF(Vertices[Eigenvector Centrality],"&gt;="&amp;N45)</f>
        <v>0</v>
      </c>
      <c r="P44" s="37">
        <f t="shared" si="16"/>
        <v>4.325277545454549</v>
      </c>
      <c r="Q44" s="38">
        <f>COUNTIF(Vertices[PageRank],"&gt;= "&amp;P44)-COUNTIF(Vertices[PageRank],"&gt;="&amp;P45)</f>
        <v>0</v>
      </c>
      <c r="R44" s="37">
        <f t="shared" si="17"/>
        <v>0.36363636363636376</v>
      </c>
      <c r="S44" s="43">
        <f>COUNTIF(Vertices[Clustering Coefficient],"&gt;= "&amp;R44)-COUNTIF(Vertices[Clustering Coefficient],"&gt;="&amp;R45)</f>
        <v>0</v>
      </c>
      <c r="T44" s="37" t="e">
        <f ca="1" t="shared" si="18"/>
        <v>#REF!</v>
      </c>
      <c r="U44" s="38" t="e">
        <f ca="1" t="shared" si="0"/>
        <v>#REF!</v>
      </c>
    </row>
    <row r="45" spans="1:21" ht="15">
      <c r="A45" s="33"/>
      <c r="B45" s="33"/>
      <c r="D45" s="32">
        <f t="shared" si="10"/>
        <v>0</v>
      </c>
      <c r="E45" s="3">
        <f>COUNTIF(Vertices[Degree],"&gt;= "&amp;D45)-COUNTIF(Vertices[Degree],"&gt;="&amp;D46)</f>
        <v>0</v>
      </c>
      <c r="F45" s="39">
        <f t="shared" si="11"/>
        <v>2.254545454545455</v>
      </c>
      <c r="G45" s="40">
        <f>COUNTIF(Vertices[In-Degree],"&gt;= "&amp;F45)-COUNTIF(Vertices[In-Degree],"&gt;="&amp;F46)</f>
        <v>0</v>
      </c>
      <c r="H45" s="39">
        <f t="shared" si="12"/>
        <v>25.92727272727272</v>
      </c>
      <c r="I45" s="40">
        <f>COUNTIF(Vertices[Out-Degree],"&gt;= "&amp;H45)-COUNTIF(Vertices[Out-Degree],"&gt;="&amp;H46)</f>
        <v>0</v>
      </c>
      <c r="J45" s="39">
        <f t="shared" si="13"/>
        <v>403.939394127273</v>
      </c>
      <c r="K45" s="40">
        <f>COUNTIF(Vertices[Betweenness Centrality],"&gt;= "&amp;J45)-COUNTIF(Vertices[Betweenness Centrality],"&gt;="&amp;J46)</f>
        <v>0</v>
      </c>
      <c r="L45" s="39">
        <f t="shared" si="14"/>
        <v>0.5636363636363637</v>
      </c>
      <c r="M45" s="40">
        <f>COUNTIF(Vertices[Closeness Centrality],"&gt;= "&amp;L45)-COUNTIF(Vertices[Closeness Centrality],"&gt;="&amp;L46)</f>
        <v>0</v>
      </c>
      <c r="N45" s="39">
        <f t="shared" si="15"/>
        <v>0.04157832727272729</v>
      </c>
      <c r="O45" s="40">
        <f>COUNTIF(Vertices[Eigenvector Centrality],"&gt;= "&amp;N45)-COUNTIF(Vertices[Eigenvector Centrality],"&gt;="&amp;N46)</f>
        <v>0</v>
      </c>
      <c r="P45" s="39">
        <f t="shared" si="16"/>
        <v>4.453617563636367</v>
      </c>
      <c r="Q45" s="40">
        <f>COUNTIF(Vertices[PageRank],"&gt;= "&amp;P45)-COUNTIF(Vertices[PageRank],"&gt;="&amp;P46)</f>
        <v>0</v>
      </c>
      <c r="R45" s="39">
        <f t="shared" si="17"/>
        <v>0.3757575757575759</v>
      </c>
      <c r="S45" s="44">
        <f>COUNTIF(Vertices[Clustering Coefficient],"&gt;= "&amp;R45)-COUNTIF(Vertices[Clustering Coefficient],"&gt;="&amp;R46)</f>
        <v>0</v>
      </c>
      <c r="T45" s="39" t="e">
        <f ca="1" t="shared" si="18"/>
        <v>#REF!</v>
      </c>
      <c r="U45" s="40" t="e">
        <f ca="1" t="shared" si="0"/>
        <v>#REF!</v>
      </c>
    </row>
    <row r="46" spans="1:21" ht="15">
      <c r="A46" s="33"/>
      <c r="B46" s="33"/>
      <c r="D46" s="32">
        <f t="shared" si="10"/>
        <v>0</v>
      </c>
      <c r="E46" s="3">
        <f>COUNTIF(Vertices[Degree],"&gt;= "&amp;D46)-COUNTIF(Vertices[Degree],"&gt;="&amp;D47)</f>
        <v>0</v>
      </c>
      <c r="F46" s="37">
        <f t="shared" si="11"/>
        <v>2.3272727272727276</v>
      </c>
      <c r="G46" s="38">
        <f>COUNTIF(Vertices[In-Degree],"&gt;= "&amp;F46)-COUNTIF(Vertices[In-Degree],"&gt;="&amp;F47)</f>
        <v>0</v>
      </c>
      <c r="H46" s="37">
        <f t="shared" si="12"/>
        <v>26.763636363636355</v>
      </c>
      <c r="I46" s="38">
        <f>COUNTIF(Vertices[Out-Degree],"&gt;= "&amp;H46)-COUNTIF(Vertices[Out-Degree],"&gt;="&amp;H47)</f>
        <v>0</v>
      </c>
      <c r="J46" s="37">
        <f t="shared" si="13"/>
        <v>416.9696971636366</v>
      </c>
      <c r="K46" s="38">
        <f>COUNTIF(Vertices[Betweenness Centrality],"&gt;= "&amp;J46)-COUNTIF(Vertices[Betweenness Centrality],"&gt;="&amp;J47)</f>
        <v>0</v>
      </c>
      <c r="L46" s="37">
        <f t="shared" si="14"/>
        <v>0.5818181818181819</v>
      </c>
      <c r="M46" s="38">
        <f>COUNTIF(Vertices[Closeness Centrality],"&gt;= "&amp;L46)-COUNTIF(Vertices[Closeness Centrality],"&gt;="&amp;L47)</f>
        <v>0</v>
      </c>
      <c r="N46" s="37">
        <f t="shared" si="15"/>
        <v>0.04291956363636366</v>
      </c>
      <c r="O46" s="38">
        <f>COUNTIF(Vertices[Eigenvector Centrality],"&gt;= "&amp;N46)-COUNTIF(Vertices[Eigenvector Centrality],"&gt;="&amp;N47)</f>
        <v>0</v>
      </c>
      <c r="P46" s="37">
        <f t="shared" si="16"/>
        <v>4.581957581818186</v>
      </c>
      <c r="Q46" s="38">
        <f>COUNTIF(Vertices[PageRank],"&gt;= "&amp;P46)-COUNTIF(Vertices[PageRank],"&gt;="&amp;P47)</f>
        <v>0</v>
      </c>
      <c r="R46" s="37">
        <f t="shared" si="17"/>
        <v>0.38787878787878804</v>
      </c>
      <c r="S46" s="43">
        <f>COUNTIF(Vertices[Clustering Coefficient],"&gt;= "&amp;R46)-COUNTIF(Vertices[Clustering Coefficient],"&gt;="&amp;R47)</f>
        <v>0</v>
      </c>
      <c r="T46" s="37" t="e">
        <f ca="1" t="shared" si="18"/>
        <v>#REF!</v>
      </c>
      <c r="U46" s="38" t="e">
        <f ca="1" t="shared" si="0"/>
        <v>#REF!</v>
      </c>
    </row>
    <row r="47" spans="4:21" ht="15">
      <c r="D47" s="32">
        <f t="shared" si="10"/>
        <v>0</v>
      </c>
      <c r="E47" s="3">
        <f>COUNTIF(Vertices[Degree],"&gt;= "&amp;D47)-COUNTIF(Vertices[Degree],"&gt;="&amp;D48)</f>
        <v>0</v>
      </c>
      <c r="F47" s="39">
        <f t="shared" si="11"/>
        <v>2.4000000000000004</v>
      </c>
      <c r="G47" s="40">
        <f>COUNTIF(Vertices[In-Degree],"&gt;= "&amp;F47)-COUNTIF(Vertices[In-Degree],"&gt;="&amp;F48)</f>
        <v>0</v>
      </c>
      <c r="H47" s="39">
        <f t="shared" si="12"/>
        <v>27.59999999999999</v>
      </c>
      <c r="I47" s="40">
        <f>COUNTIF(Vertices[Out-Degree],"&gt;= "&amp;H47)-COUNTIF(Vertices[Out-Degree],"&gt;="&amp;H48)</f>
        <v>0</v>
      </c>
      <c r="J47" s="39">
        <f t="shared" si="13"/>
        <v>430.0000002000003</v>
      </c>
      <c r="K47" s="40">
        <f>COUNTIF(Vertices[Betweenness Centrality],"&gt;= "&amp;J47)-COUNTIF(Vertices[Betweenness Centrality],"&gt;="&amp;J48)</f>
        <v>0</v>
      </c>
      <c r="L47" s="39">
        <f t="shared" si="14"/>
        <v>0.6000000000000001</v>
      </c>
      <c r="M47" s="40">
        <f>COUNTIF(Vertices[Closeness Centrality],"&gt;= "&amp;L47)-COUNTIF(Vertices[Closeness Centrality],"&gt;="&amp;L48)</f>
        <v>0</v>
      </c>
      <c r="N47" s="39">
        <f t="shared" si="15"/>
        <v>0.044260800000000024</v>
      </c>
      <c r="O47" s="40">
        <f>COUNTIF(Vertices[Eigenvector Centrality],"&gt;= "&amp;N47)-COUNTIF(Vertices[Eigenvector Centrality],"&gt;="&amp;N48)</f>
        <v>0</v>
      </c>
      <c r="P47" s="39">
        <f t="shared" si="16"/>
        <v>4.710297600000004</v>
      </c>
      <c r="Q47" s="40">
        <f>COUNTIF(Vertices[PageRank],"&gt;= "&amp;P47)-COUNTIF(Vertices[PageRank],"&gt;="&amp;P48)</f>
        <v>0</v>
      </c>
      <c r="R47" s="39">
        <f t="shared" si="17"/>
        <v>0.4000000000000002</v>
      </c>
      <c r="S47" s="44">
        <f>COUNTIF(Vertices[Clustering Coefficient],"&gt;= "&amp;R47)-COUNTIF(Vertices[Clustering Coefficient],"&gt;="&amp;R48)</f>
        <v>0</v>
      </c>
      <c r="T47" s="39" t="e">
        <f ca="1" t="shared" si="18"/>
        <v>#REF!</v>
      </c>
      <c r="U47" s="40" t="e">
        <f ca="1" t="shared" si="0"/>
        <v>#REF!</v>
      </c>
    </row>
    <row r="48" spans="4:21" ht="15">
      <c r="D48" s="32">
        <f t="shared" si="10"/>
        <v>0</v>
      </c>
      <c r="E48" s="3">
        <f>COUNTIF(Vertices[Degree],"&gt;= "&amp;D48)-COUNTIF(Vertices[Degree],"&gt;="&amp;D49)</f>
        <v>0</v>
      </c>
      <c r="F48" s="37">
        <f t="shared" si="11"/>
        <v>2.472727272727273</v>
      </c>
      <c r="G48" s="38">
        <f>COUNTIF(Vertices[In-Degree],"&gt;= "&amp;F48)-COUNTIF(Vertices[In-Degree],"&gt;="&amp;F49)</f>
        <v>0</v>
      </c>
      <c r="H48" s="37">
        <f t="shared" si="12"/>
        <v>28.436363636363627</v>
      </c>
      <c r="I48" s="38">
        <f>COUNTIF(Vertices[Out-Degree],"&gt;= "&amp;H48)-COUNTIF(Vertices[Out-Degree],"&gt;="&amp;H49)</f>
        <v>0</v>
      </c>
      <c r="J48" s="37">
        <f t="shared" si="13"/>
        <v>443.0303032363639</v>
      </c>
      <c r="K48" s="38">
        <f>COUNTIF(Vertices[Betweenness Centrality],"&gt;= "&amp;J48)-COUNTIF(Vertices[Betweenness Centrality],"&gt;="&amp;J49)</f>
        <v>0</v>
      </c>
      <c r="L48" s="37">
        <f t="shared" si="14"/>
        <v>0.6181818181818183</v>
      </c>
      <c r="M48" s="38">
        <f>COUNTIF(Vertices[Closeness Centrality],"&gt;= "&amp;L48)-COUNTIF(Vertices[Closeness Centrality],"&gt;="&amp;L49)</f>
        <v>0</v>
      </c>
      <c r="N48" s="37">
        <f t="shared" si="15"/>
        <v>0.04560203636363639</v>
      </c>
      <c r="O48" s="38">
        <f>COUNTIF(Vertices[Eigenvector Centrality],"&gt;= "&amp;N48)-COUNTIF(Vertices[Eigenvector Centrality],"&gt;="&amp;N49)</f>
        <v>0</v>
      </c>
      <c r="P48" s="37">
        <f t="shared" si="16"/>
        <v>4.8386376181818225</v>
      </c>
      <c r="Q48" s="38">
        <f>COUNTIF(Vertices[PageRank],"&gt;= "&amp;P48)-COUNTIF(Vertices[PageRank],"&gt;="&amp;P49)</f>
        <v>0</v>
      </c>
      <c r="R48" s="37">
        <f t="shared" si="17"/>
        <v>0.41212121212121233</v>
      </c>
      <c r="S48" s="43">
        <f>COUNTIF(Vertices[Clustering Coefficient],"&gt;= "&amp;R48)-COUNTIF(Vertices[Clustering Coefficient],"&gt;="&amp;R49)</f>
        <v>0</v>
      </c>
      <c r="T48" s="37" t="e">
        <f ca="1" t="shared" si="18"/>
        <v>#REF!</v>
      </c>
      <c r="U48" s="38" t="e">
        <f ca="1" t="shared" si="0"/>
        <v>#REF!</v>
      </c>
    </row>
    <row r="49" spans="4:21" ht="15">
      <c r="D49" s="32">
        <f t="shared" si="10"/>
        <v>0</v>
      </c>
      <c r="E49" s="3">
        <f>COUNTIF(Vertices[Degree],"&gt;= "&amp;D49)-COUNTIF(Vertices[Degree],"&gt;="&amp;D50)</f>
        <v>0</v>
      </c>
      <c r="F49" s="39">
        <f t="shared" si="11"/>
        <v>2.545454545454546</v>
      </c>
      <c r="G49" s="40">
        <f>COUNTIF(Vertices[In-Degree],"&gt;= "&amp;F49)-COUNTIF(Vertices[In-Degree],"&gt;="&amp;F50)</f>
        <v>0</v>
      </c>
      <c r="H49" s="39">
        <f t="shared" si="12"/>
        <v>29.272727272727263</v>
      </c>
      <c r="I49" s="40">
        <f>COUNTIF(Vertices[Out-Degree],"&gt;= "&amp;H49)-COUNTIF(Vertices[Out-Degree],"&gt;="&amp;H50)</f>
        <v>0</v>
      </c>
      <c r="J49" s="39">
        <f t="shared" si="13"/>
        <v>456.06060627272757</v>
      </c>
      <c r="K49" s="40">
        <f>COUNTIF(Vertices[Betweenness Centrality],"&gt;= "&amp;J49)-COUNTIF(Vertices[Betweenness Centrality],"&gt;="&amp;J50)</f>
        <v>0</v>
      </c>
      <c r="L49" s="39">
        <f t="shared" si="14"/>
        <v>0.6363636363636365</v>
      </c>
      <c r="M49" s="40">
        <f>COUNTIF(Vertices[Closeness Centrality],"&gt;= "&amp;L49)-COUNTIF(Vertices[Closeness Centrality],"&gt;="&amp;L50)</f>
        <v>0</v>
      </c>
      <c r="N49" s="39">
        <f t="shared" si="15"/>
        <v>0.04694327272727276</v>
      </c>
      <c r="O49" s="40">
        <f>COUNTIF(Vertices[Eigenvector Centrality],"&gt;= "&amp;N49)-COUNTIF(Vertices[Eigenvector Centrality],"&gt;="&amp;N50)</f>
        <v>0</v>
      </c>
      <c r="P49" s="39">
        <f t="shared" si="16"/>
        <v>4.966977636363641</v>
      </c>
      <c r="Q49" s="40">
        <f>COUNTIF(Vertices[PageRank],"&gt;= "&amp;P49)-COUNTIF(Vertices[PageRank],"&gt;="&amp;P50)</f>
        <v>0</v>
      </c>
      <c r="R49" s="39">
        <f t="shared" si="17"/>
        <v>0.4242424242424245</v>
      </c>
      <c r="S49" s="44">
        <f>COUNTIF(Vertices[Clustering Coefficient],"&gt;= "&amp;R49)-COUNTIF(Vertices[Clustering Coefficient],"&gt;="&amp;R50)</f>
        <v>0</v>
      </c>
      <c r="T49" s="39" t="e">
        <f ca="1" t="shared" si="18"/>
        <v>#REF!</v>
      </c>
      <c r="U49" s="40" t="e">
        <f ca="1" t="shared" si="0"/>
        <v>#REF!</v>
      </c>
    </row>
    <row r="50" spans="4:21" ht="15">
      <c r="D50" s="32">
        <f t="shared" si="10"/>
        <v>0</v>
      </c>
      <c r="E50" s="3">
        <f>COUNTIF(Vertices[Degree],"&gt;= "&amp;D50)-COUNTIF(Vertices[Degree],"&gt;="&amp;D51)</f>
        <v>0</v>
      </c>
      <c r="F50" s="37">
        <f t="shared" si="11"/>
        <v>2.6181818181818186</v>
      </c>
      <c r="G50" s="38">
        <f>COUNTIF(Vertices[In-Degree],"&gt;= "&amp;F50)-COUNTIF(Vertices[In-Degree],"&gt;="&amp;F51)</f>
        <v>0</v>
      </c>
      <c r="H50" s="37">
        <f t="shared" si="12"/>
        <v>30.1090909090909</v>
      </c>
      <c r="I50" s="38">
        <f>COUNTIF(Vertices[Out-Degree],"&gt;= "&amp;H50)-COUNTIF(Vertices[Out-Degree],"&gt;="&amp;H51)</f>
        <v>0</v>
      </c>
      <c r="J50" s="37">
        <f t="shared" si="13"/>
        <v>469.0909093090912</v>
      </c>
      <c r="K50" s="38">
        <f>COUNTIF(Vertices[Betweenness Centrality],"&gt;= "&amp;J50)-COUNTIF(Vertices[Betweenness Centrality],"&gt;="&amp;J51)</f>
        <v>0</v>
      </c>
      <c r="L50" s="37">
        <f t="shared" si="14"/>
        <v>0.6545454545454547</v>
      </c>
      <c r="M50" s="38">
        <f>COUNTIF(Vertices[Closeness Centrality],"&gt;= "&amp;L50)-COUNTIF(Vertices[Closeness Centrality],"&gt;="&amp;L51)</f>
        <v>0</v>
      </c>
      <c r="N50" s="37">
        <f t="shared" si="15"/>
        <v>0.048284509090909124</v>
      </c>
      <c r="O50" s="38">
        <f>COUNTIF(Vertices[Eigenvector Centrality],"&gt;= "&amp;N50)-COUNTIF(Vertices[Eigenvector Centrality],"&gt;="&amp;N51)</f>
        <v>0</v>
      </c>
      <c r="P50" s="37">
        <f t="shared" si="16"/>
        <v>5.095317654545459</v>
      </c>
      <c r="Q50" s="38">
        <f>COUNTIF(Vertices[PageRank],"&gt;= "&amp;P50)-COUNTIF(Vertices[PageRank],"&gt;="&amp;P51)</f>
        <v>0</v>
      </c>
      <c r="R50" s="37">
        <f t="shared" si="17"/>
        <v>0.4363636363636366</v>
      </c>
      <c r="S50" s="43">
        <f>COUNTIF(Vertices[Clustering Coefficient],"&gt;= "&amp;R50)-COUNTIF(Vertices[Clustering Coefficient],"&gt;="&amp;R51)</f>
        <v>0</v>
      </c>
      <c r="T50" s="37" t="e">
        <f ca="1" t="shared" si="18"/>
        <v>#REF!</v>
      </c>
      <c r="U50" s="38" t="e">
        <f ca="1" t="shared" si="0"/>
        <v>#REF!</v>
      </c>
    </row>
    <row r="51" spans="4:21" ht="15">
      <c r="D51" s="32">
        <f t="shared" si="10"/>
        <v>0</v>
      </c>
      <c r="E51" s="3">
        <f>COUNTIF(Vertices[Degree],"&gt;= "&amp;D51)-COUNTIF(Vertices[Degree],"&gt;="&amp;D52)</f>
        <v>0</v>
      </c>
      <c r="F51" s="39">
        <f t="shared" si="11"/>
        <v>2.6909090909090914</v>
      </c>
      <c r="G51" s="40">
        <f>COUNTIF(Vertices[In-Degree],"&gt;= "&amp;F51)-COUNTIF(Vertices[In-Degree],"&gt;="&amp;F52)</f>
        <v>0</v>
      </c>
      <c r="H51" s="39">
        <f t="shared" si="12"/>
        <v>30.945454545454535</v>
      </c>
      <c r="I51" s="40">
        <f>COUNTIF(Vertices[Out-Degree],"&gt;= "&amp;H51)-COUNTIF(Vertices[Out-Degree],"&gt;="&amp;H52)</f>
        <v>0</v>
      </c>
      <c r="J51" s="39">
        <f t="shared" si="13"/>
        <v>482.12121234545486</v>
      </c>
      <c r="K51" s="40">
        <f>COUNTIF(Vertices[Betweenness Centrality],"&gt;= "&amp;J51)-COUNTIF(Vertices[Betweenness Centrality],"&gt;="&amp;J52)</f>
        <v>0</v>
      </c>
      <c r="L51" s="39">
        <f t="shared" si="14"/>
        <v>0.6727272727272728</v>
      </c>
      <c r="M51" s="40">
        <f>COUNTIF(Vertices[Closeness Centrality],"&gt;= "&amp;L51)-COUNTIF(Vertices[Closeness Centrality],"&gt;="&amp;L52)</f>
        <v>0</v>
      </c>
      <c r="N51" s="39">
        <f t="shared" si="15"/>
        <v>0.04962574545454549</v>
      </c>
      <c r="O51" s="40">
        <f>COUNTIF(Vertices[Eigenvector Centrality],"&gt;= "&amp;N51)-COUNTIF(Vertices[Eigenvector Centrality],"&gt;="&amp;N52)</f>
        <v>0</v>
      </c>
      <c r="P51" s="39">
        <f t="shared" si="16"/>
        <v>5.223657672727278</v>
      </c>
      <c r="Q51" s="40">
        <f>COUNTIF(Vertices[PageRank],"&gt;= "&amp;P51)-COUNTIF(Vertices[PageRank],"&gt;="&amp;P52)</f>
        <v>0</v>
      </c>
      <c r="R51" s="39">
        <f t="shared" si="17"/>
        <v>0.44848484848484876</v>
      </c>
      <c r="S51" s="44">
        <f>COUNTIF(Vertices[Clustering Coefficient],"&gt;= "&amp;R51)-COUNTIF(Vertices[Clustering Coefficient],"&gt;="&amp;R52)</f>
        <v>0</v>
      </c>
      <c r="T51" s="39" t="e">
        <f ca="1" t="shared" si="18"/>
        <v>#REF!</v>
      </c>
      <c r="U51" s="40" t="e">
        <f ca="1" t="shared" si="0"/>
        <v>#REF!</v>
      </c>
    </row>
    <row r="52" spans="4:21" ht="15">
      <c r="D52" s="32">
        <f t="shared" si="10"/>
        <v>0</v>
      </c>
      <c r="E52" s="3">
        <f>COUNTIF(Vertices[Degree],"&gt;= "&amp;D52)-COUNTIF(Vertices[Degree],"&gt;="&amp;D53)</f>
        <v>0</v>
      </c>
      <c r="F52" s="37">
        <f t="shared" si="11"/>
        <v>2.763636363636364</v>
      </c>
      <c r="G52" s="38">
        <f>COUNTIF(Vertices[In-Degree],"&gt;= "&amp;F52)-COUNTIF(Vertices[In-Degree],"&gt;="&amp;F53)</f>
        <v>0</v>
      </c>
      <c r="H52" s="37">
        <f t="shared" si="12"/>
        <v>31.78181818181817</v>
      </c>
      <c r="I52" s="38">
        <f>COUNTIF(Vertices[Out-Degree],"&gt;= "&amp;H52)-COUNTIF(Vertices[Out-Degree],"&gt;="&amp;H53)</f>
        <v>0</v>
      </c>
      <c r="J52" s="37">
        <f t="shared" si="13"/>
        <v>495.1515153818185</v>
      </c>
      <c r="K52" s="38">
        <f>COUNTIF(Vertices[Betweenness Centrality],"&gt;= "&amp;J52)-COUNTIF(Vertices[Betweenness Centrality],"&gt;="&amp;J53)</f>
        <v>0</v>
      </c>
      <c r="L52" s="37">
        <f t="shared" si="14"/>
        <v>0.690909090909091</v>
      </c>
      <c r="M52" s="38">
        <f>COUNTIF(Vertices[Closeness Centrality],"&gt;= "&amp;L52)-COUNTIF(Vertices[Closeness Centrality],"&gt;="&amp;L53)</f>
        <v>0</v>
      </c>
      <c r="N52" s="37">
        <f t="shared" si="15"/>
        <v>0.05096698181818186</v>
      </c>
      <c r="O52" s="38">
        <f>COUNTIF(Vertices[Eigenvector Centrality],"&gt;= "&amp;N52)-COUNTIF(Vertices[Eigenvector Centrality],"&gt;="&amp;N53)</f>
        <v>0</v>
      </c>
      <c r="P52" s="37">
        <f t="shared" si="16"/>
        <v>5.351997690909096</v>
      </c>
      <c r="Q52" s="38">
        <f>COUNTIF(Vertices[PageRank],"&gt;= "&amp;P52)-COUNTIF(Vertices[PageRank],"&gt;="&amp;P53)</f>
        <v>0</v>
      </c>
      <c r="R52" s="37">
        <f t="shared" si="17"/>
        <v>0.4606060606060609</v>
      </c>
      <c r="S52" s="43">
        <f>COUNTIF(Vertices[Clustering Coefficient],"&gt;= "&amp;R52)-COUNTIF(Vertices[Clustering Coefficient],"&gt;="&amp;R53)</f>
        <v>0</v>
      </c>
      <c r="T52" s="37" t="e">
        <f ca="1" t="shared" si="18"/>
        <v>#REF!</v>
      </c>
      <c r="U52" s="38" t="e">
        <f ca="1" t="shared" si="0"/>
        <v>#REF!</v>
      </c>
    </row>
    <row r="53" spans="4:21" ht="15">
      <c r="D53" s="32">
        <f t="shared" si="10"/>
        <v>0</v>
      </c>
      <c r="E53" s="3">
        <f>COUNTIF(Vertices[Degree],"&gt;= "&amp;D53)-COUNTIF(Vertices[Degree],"&gt;="&amp;D54)</f>
        <v>0</v>
      </c>
      <c r="F53" s="39">
        <f t="shared" si="11"/>
        <v>2.836363636363637</v>
      </c>
      <c r="G53" s="40">
        <f>COUNTIF(Vertices[In-Degree],"&gt;= "&amp;F53)-COUNTIF(Vertices[In-Degree],"&gt;="&amp;F54)</f>
        <v>0</v>
      </c>
      <c r="H53" s="39">
        <f t="shared" si="12"/>
        <v>32.61818181818181</v>
      </c>
      <c r="I53" s="40">
        <f>COUNTIF(Vertices[Out-Degree],"&gt;= "&amp;H53)-COUNTIF(Vertices[Out-Degree],"&gt;="&amp;H54)</f>
        <v>0</v>
      </c>
      <c r="J53" s="39">
        <f t="shared" si="13"/>
        <v>508.18181841818216</v>
      </c>
      <c r="K53" s="40">
        <f>COUNTIF(Vertices[Betweenness Centrality],"&gt;= "&amp;J53)-COUNTIF(Vertices[Betweenness Centrality],"&gt;="&amp;J54)</f>
        <v>0</v>
      </c>
      <c r="L53" s="39">
        <f t="shared" si="14"/>
        <v>0.7090909090909092</v>
      </c>
      <c r="M53" s="40">
        <f>COUNTIF(Vertices[Closeness Centrality],"&gt;= "&amp;L53)-COUNTIF(Vertices[Closeness Centrality],"&gt;="&amp;L54)</f>
        <v>0</v>
      </c>
      <c r="N53" s="39">
        <f t="shared" si="15"/>
        <v>0.052308218181818224</v>
      </c>
      <c r="O53" s="40">
        <f>COUNTIF(Vertices[Eigenvector Centrality],"&gt;= "&amp;N53)-COUNTIF(Vertices[Eigenvector Centrality],"&gt;="&amp;N54)</f>
        <v>0</v>
      </c>
      <c r="P53" s="39">
        <f t="shared" si="16"/>
        <v>5.4803377090909144</v>
      </c>
      <c r="Q53" s="40">
        <f>COUNTIF(Vertices[PageRank],"&gt;= "&amp;P53)-COUNTIF(Vertices[PageRank],"&gt;="&amp;P54)</f>
        <v>0</v>
      </c>
      <c r="R53" s="39">
        <f t="shared" si="17"/>
        <v>0.47272727272727305</v>
      </c>
      <c r="S53" s="44">
        <f>COUNTIF(Vertices[Clustering Coefficient],"&gt;= "&amp;R53)-COUNTIF(Vertices[Clustering Coefficient],"&gt;="&amp;R54)</f>
        <v>0</v>
      </c>
      <c r="T53" s="39" t="e">
        <f ca="1" t="shared" si="18"/>
        <v>#REF!</v>
      </c>
      <c r="U53" s="40" t="e">
        <f ca="1" t="shared" si="0"/>
        <v>#REF!</v>
      </c>
    </row>
    <row r="54" spans="4:21" ht="15">
      <c r="D54" s="32">
        <f t="shared" si="10"/>
        <v>0</v>
      </c>
      <c r="E54" s="3">
        <f>COUNTIF(Vertices[Degree],"&gt;= "&amp;D54)-COUNTIF(Vertices[Degree],"&gt;="&amp;D55)</f>
        <v>0</v>
      </c>
      <c r="F54" s="37">
        <f t="shared" si="11"/>
        <v>2.9090909090909096</v>
      </c>
      <c r="G54" s="38">
        <f>COUNTIF(Vertices[In-Degree],"&gt;= "&amp;F54)-COUNTIF(Vertices[In-Degree],"&gt;="&amp;F55)</f>
        <v>0</v>
      </c>
      <c r="H54" s="37">
        <f t="shared" si="12"/>
        <v>33.454545454545446</v>
      </c>
      <c r="I54" s="38">
        <f>COUNTIF(Vertices[Out-Degree],"&gt;= "&amp;H54)-COUNTIF(Vertices[Out-Degree],"&gt;="&amp;H55)</f>
        <v>0</v>
      </c>
      <c r="J54" s="37">
        <f t="shared" si="13"/>
        <v>521.2121214545458</v>
      </c>
      <c r="K54" s="38">
        <f>COUNTIF(Vertices[Betweenness Centrality],"&gt;= "&amp;J54)-COUNTIF(Vertices[Betweenness Centrality],"&gt;="&amp;J55)</f>
        <v>0</v>
      </c>
      <c r="L54" s="37">
        <f t="shared" si="14"/>
        <v>0.7272727272727274</v>
      </c>
      <c r="M54" s="38">
        <f>COUNTIF(Vertices[Closeness Centrality],"&gt;= "&amp;L54)-COUNTIF(Vertices[Closeness Centrality],"&gt;="&amp;L55)</f>
        <v>0</v>
      </c>
      <c r="N54" s="37">
        <f t="shared" si="15"/>
        <v>0.05364945454545459</v>
      </c>
      <c r="O54" s="38">
        <f>COUNTIF(Vertices[Eigenvector Centrality],"&gt;= "&amp;N54)-COUNTIF(Vertices[Eigenvector Centrality],"&gt;="&amp;N55)</f>
        <v>0</v>
      </c>
      <c r="P54" s="37">
        <f t="shared" si="16"/>
        <v>5.608677727272733</v>
      </c>
      <c r="Q54" s="38">
        <f>COUNTIF(Vertices[PageRank],"&gt;= "&amp;P54)-COUNTIF(Vertices[PageRank],"&gt;="&amp;P55)</f>
        <v>0</v>
      </c>
      <c r="R54" s="37">
        <f t="shared" si="17"/>
        <v>0.4848484848484852</v>
      </c>
      <c r="S54" s="43">
        <f>COUNTIF(Vertices[Clustering Coefficient],"&gt;= "&amp;R54)-COUNTIF(Vertices[Clustering Coefficient],"&gt;="&amp;R55)</f>
        <v>0</v>
      </c>
      <c r="T54" s="37" t="e">
        <f ca="1" t="shared" si="18"/>
        <v>#REF!</v>
      </c>
      <c r="U54" s="38" t="e">
        <f ca="1" t="shared" si="0"/>
        <v>#REF!</v>
      </c>
    </row>
    <row r="55" spans="4:21" ht="15">
      <c r="D55" s="32">
        <f t="shared" si="10"/>
        <v>0</v>
      </c>
      <c r="E55" s="3">
        <f>COUNTIF(Vertices[Degree],"&gt;= "&amp;D55)-COUNTIF(Vertices[Degree],"&gt;="&amp;D56)</f>
        <v>0</v>
      </c>
      <c r="F55" s="39">
        <f t="shared" si="11"/>
        <v>2.9818181818181824</v>
      </c>
      <c r="G55" s="40">
        <f>COUNTIF(Vertices[In-Degree],"&gt;= "&amp;F55)-COUNTIF(Vertices[In-Degree],"&gt;="&amp;F56)</f>
        <v>44</v>
      </c>
      <c r="H55" s="39">
        <f t="shared" si="12"/>
        <v>34.29090909090908</v>
      </c>
      <c r="I55" s="40">
        <f>COUNTIF(Vertices[Out-Degree],"&gt;= "&amp;H55)-COUNTIF(Vertices[Out-Degree],"&gt;="&amp;H56)</f>
        <v>0</v>
      </c>
      <c r="J55" s="39">
        <f t="shared" si="13"/>
        <v>534.2424244909095</v>
      </c>
      <c r="K55" s="40">
        <f>COUNTIF(Vertices[Betweenness Centrality],"&gt;= "&amp;J55)-COUNTIF(Vertices[Betweenness Centrality],"&gt;="&amp;J56)</f>
        <v>0</v>
      </c>
      <c r="L55" s="39">
        <f t="shared" si="14"/>
        <v>0.7454545454545456</v>
      </c>
      <c r="M55" s="40">
        <f>COUNTIF(Vertices[Closeness Centrality],"&gt;= "&amp;L55)-COUNTIF(Vertices[Closeness Centrality],"&gt;="&amp;L56)</f>
        <v>0</v>
      </c>
      <c r="N55" s="39">
        <f t="shared" si="15"/>
        <v>0.05499069090909096</v>
      </c>
      <c r="O55" s="40">
        <f>COUNTIF(Vertices[Eigenvector Centrality],"&gt;= "&amp;N55)-COUNTIF(Vertices[Eigenvector Centrality],"&gt;="&amp;N56)</f>
        <v>0</v>
      </c>
      <c r="P55" s="39">
        <f t="shared" si="16"/>
        <v>5.737017745454551</v>
      </c>
      <c r="Q55" s="40">
        <f>COUNTIF(Vertices[PageRank],"&gt;= "&amp;P55)-COUNTIF(Vertices[PageRank],"&gt;="&amp;P56)</f>
        <v>0</v>
      </c>
      <c r="R55" s="39">
        <f t="shared" si="17"/>
        <v>0.49696969696969734</v>
      </c>
      <c r="S55" s="44">
        <f>COUNTIF(Vertices[Clustering Coefficient],"&gt;= "&amp;R55)-COUNTIF(Vertices[Clustering Coefficient],"&gt;="&amp;R56)</f>
        <v>2</v>
      </c>
      <c r="T55" s="39" t="e">
        <f ca="1" t="shared" si="18"/>
        <v>#REF!</v>
      </c>
      <c r="U55" s="40" t="e">
        <f ca="1" t="shared" si="0"/>
        <v>#REF!</v>
      </c>
    </row>
    <row r="56" spans="4:21" ht="15">
      <c r="D56" s="32">
        <f t="shared" si="10"/>
        <v>0</v>
      </c>
      <c r="E56" s="3">
        <f>COUNTIF(Vertices[Degree],"&gt;= "&amp;D56)-COUNTIF(Vertices[Degree],"&gt;="&amp;D57)</f>
        <v>0</v>
      </c>
      <c r="F56" s="37">
        <f t="shared" si="11"/>
        <v>3.054545454545455</v>
      </c>
      <c r="G56" s="38">
        <f>COUNTIF(Vertices[In-Degree],"&gt;= "&amp;F56)-COUNTIF(Vertices[In-Degree],"&gt;="&amp;F57)</f>
        <v>0</v>
      </c>
      <c r="H56" s="37">
        <f t="shared" si="12"/>
        <v>35.12727272727272</v>
      </c>
      <c r="I56" s="38">
        <f>COUNTIF(Vertices[Out-Degree],"&gt;= "&amp;H56)-COUNTIF(Vertices[Out-Degree],"&gt;="&amp;H57)</f>
        <v>2</v>
      </c>
      <c r="J56" s="37">
        <f t="shared" si="13"/>
        <v>547.2727275272731</v>
      </c>
      <c r="K56" s="38">
        <f>COUNTIF(Vertices[Betweenness Centrality],"&gt;= "&amp;J56)-COUNTIF(Vertices[Betweenness Centrality],"&gt;="&amp;J57)</f>
        <v>0</v>
      </c>
      <c r="L56" s="37">
        <f t="shared" si="14"/>
        <v>0.7636363636363638</v>
      </c>
      <c r="M56" s="38">
        <f>COUNTIF(Vertices[Closeness Centrality],"&gt;= "&amp;L56)-COUNTIF(Vertices[Closeness Centrality],"&gt;="&amp;L57)</f>
        <v>0</v>
      </c>
      <c r="N56" s="37">
        <f t="shared" si="15"/>
        <v>0.056331927272727324</v>
      </c>
      <c r="O56" s="38">
        <f>COUNTIF(Vertices[Eigenvector Centrality],"&gt;= "&amp;N56)-COUNTIF(Vertices[Eigenvector Centrality],"&gt;="&amp;N57)</f>
        <v>0</v>
      </c>
      <c r="P56" s="37">
        <f t="shared" si="16"/>
        <v>5.86535776363637</v>
      </c>
      <c r="Q56" s="38">
        <f>COUNTIF(Vertices[PageRank],"&gt;= "&amp;P56)-COUNTIF(Vertices[PageRank],"&gt;="&amp;P57)</f>
        <v>0</v>
      </c>
      <c r="R56" s="37">
        <f t="shared" si="17"/>
        <v>0.5090909090909095</v>
      </c>
      <c r="S56" s="43">
        <f>COUNTIF(Vertices[Clustering Coefficient],"&gt;= "&amp;R56)-COUNTIF(Vertices[Clustering Coefficient],"&gt;="&amp;R57)</f>
        <v>0</v>
      </c>
      <c r="T56" s="37" t="e">
        <f ca="1" t="shared" si="18"/>
        <v>#REF!</v>
      </c>
      <c r="U56" s="38" t="e">
        <f ca="1" t="shared" si="0"/>
        <v>#REF!</v>
      </c>
    </row>
    <row r="57" spans="1:21" ht="15">
      <c r="A57" s="33" t="s">
        <v>81</v>
      </c>
      <c r="B57" s="46" t="str">
        <f>IF(COUNT(Vertices[Degree])&gt;0,D2,NoMetricMessage)</f>
        <v>Not Available</v>
      </c>
      <c r="D57" s="32">
        <f>MAX(Vertices[Degree])</f>
        <v>0</v>
      </c>
      <c r="E57" s="3">
        <f>COUNTIF(Vertices[Degree],"&gt;= "&amp;D57)-COUNTIF(Vertices[Degree],"&gt;="&amp;D58)</f>
        <v>0</v>
      </c>
      <c r="F57" s="41">
        <f>MAX(Vertices[In-Degree])</f>
        <v>4</v>
      </c>
      <c r="G57" s="42">
        <f>COUNTIF(Vertices[In-Degree],"&gt;= "&amp;F57)-COUNTIF(Vertices[In-Degree],"&gt;="&amp;F58)</f>
        <v>1</v>
      </c>
      <c r="H57" s="41">
        <f>MAX(Vertices[Out-Degree])</f>
        <v>46</v>
      </c>
      <c r="I57" s="42">
        <f>COUNTIF(Vertices[Out-Degree],"&gt;= "&amp;H57)-COUNTIF(Vertices[Out-Degree],"&gt;="&amp;H58)</f>
        <v>1</v>
      </c>
      <c r="J57" s="41">
        <f>MAX(Vertices[Betweenness Centrality])</f>
        <v>716.666667</v>
      </c>
      <c r="K57" s="42">
        <f>COUNTIF(Vertices[Betweenness Centrality],"&gt;= "&amp;J57)-COUNTIF(Vertices[Betweenness Centrality],"&gt;="&amp;J58)</f>
        <v>3</v>
      </c>
      <c r="L57" s="41">
        <f>MAX(Vertices[Closeness Centrality])</f>
        <v>1</v>
      </c>
      <c r="M57" s="42">
        <f>COUNTIF(Vertices[Closeness Centrality],"&gt;= "&amp;L57)-COUNTIF(Vertices[Closeness Centrality],"&gt;="&amp;L58)</f>
        <v>14</v>
      </c>
      <c r="N57" s="41">
        <f>MAX(Vertices[Eigenvector Centrality])</f>
        <v>0.073768</v>
      </c>
      <c r="O57" s="42">
        <f>COUNTIF(Vertices[Eigenvector Centrality],"&gt;= "&amp;N57)-COUNTIF(Vertices[Eigenvector Centrality],"&gt;="&amp;N58)</f>
        <v>3</v>
      </c>
      <c r="P57" s="41">
        <f>MAX(Vertices[PageRank])</f>
        <v>7.533778</v>
      </c>
      <c r="Q57" s="42">
        <f>COUNTIF(Vertices[PageRank],"&gt;= "&amp;P57)-COUNTIF(Vertices[PageRank],"&gt;="&amp;P58)</f>
        <v>3</v>
      </c>
      <c r="R57" s="41">
        <f>MAX(Vertices[Clustering Coefficient])</f>
        <v>0.6666666666666666</v>
      </c>
      <c r="S57" s="45">
        <f>COUNTIF(Vertices[Clustering Coefficient],"&gt;= "&amp;R57)-COUNTIF(Vertices[Clustering Coefficient],"&gt;="&amp;R58)</f>
        <v>43</v>
      </c>
      <c r="T57" s="41" t="e">
        <f ca="1">MAX(INDIRECT(DynamicFilterSourceColumnRange))</f>
        <v>#REF!</v>
      </c>
      <c r="U57" s="42" t="e">
        <f ca="1" t="shared" si="0"/>
        <v>#REF!</v>
      </c>
    </row>
    <row r="58" spans="1:2" ht="15">
      <c r="A58" s="33" t="s">
        <v>82</v>
      </c>
      <c r="B58" s="46" t="str">
        <f>IF(COUNT(Vertices[Degree])&gt;0,D57,NoMetricMessage)</f>
        <v>Not Available</v>
      </c>
    </row>
    <row r="59" spans="1:2" ht="15">
      <c r="A59" s="33" t="s">
        <v>83</v>
      </c>
      <c r="B59" s="47" t="str">
        <f>_xlfn.IFERROR(AVERAGE(Vertices[Degree]),NoMetricMessage)</f>
        <v>Not Available</v>
      </c>
    </row>
    <row r="60" spans="1:2" ht="15">
      <c r="A60" s="33" t="s">
        <v>84</v>
      </c>
      <c r="B60" s="47" t="str">
        <f>_xlfn.IFERROR(MEDIAN(Vertices[Degree]),NoMetricMessage)</f>
        <v>Not Available</v>
      </c>
    </row>
    <row r="71" spans="1:2" ht="15">
      <c r="A71" s="33" t="s">
        <v>88</v>
      </c>
      <c r="B71" s="46">
        <f>IF(COUNT(Vertices[In-Degree])&gt;0,F2,NoMetricMessage)</f>
        <v>0</v>
      </c>
    </row>
    <row r="72" spans="1:2" ht="15">
      <c r="A72" s="33" t="s">
        <v>89</v>
      </c>
      <c r="B72" s="46">
        <f>IF(COUNT(Vertices[In-Degree])&gt;0,F57,NoMetricMessage)</f>
        <v>4</v>
      </c>
    </row>
    <row r="73" spans="1:2" ht="15">
      <c r="A73" s="33" t="s">
        <v>90</v>
      </c>
      <c r="B73" s="47">
        <f>_xlfn.IFERROR(AVERAGE(Vertices[In-Degree]),NoMetricMessage)</f>
        <v>1.6875</v>
      </c>
    </row>
    <row r="74" spans="1:2" ht="15">
      <c r="A74" s="33" t="s">
        <v>91</v>
      </c>
      <c r="B74" s="47">
        <f>_xlfn.IFERROR(MEDIAN(Vertices[In-Degree]),NoMetricMessage)</f>
        <v>1</v>
      </c>
    </row>
    <row r="85" spans="1:2" ht="15">
      <c r="A85" s="33" t="s">
        <v>94</v>
      </c>
      <c r="B85" s="46">
        <f>IF(COUNT(Vertices[Out-Degree])&gt;0,H2,NoMetricMessage)</f>
        <v>0</v>
      </c>
    </row>
    <row r="86" spans="1:2" ht="15">
      <c r="A86" s="33" t="s">
        <v>95</v>
      </c>
      <c r="B86" s="46">
        <f>IF(COUNT(Vertices[Out-Degree])&gt;0,H57,NoMetricMessage)</f>
        <v>46</v>
      </c>
    </row>
    <row r="87" spans="1:2" ht="15">
      <c r="A87" s="33" t="s">
        <v>96</v>
      </c>
      <c r="B87" s="47">
        <f>_xlfn.IFERROR(AVERAGE(Vertices[Out-Degree]),NoMetricMessage)</f>
        <v>1.6875</v>
      </c>
    </row>
    <row r="88" spans="1:2" ht="15">
      <c r="A88" s="33" t="s">
        <v>97</v>
      </c>
      <c r="B88" s="47">
        <f>_xlfn.IFERROR(MEDIAN(Vertices[Out-Degree]),NoMetricMessage)</f>
        <v>0</v>
      </c>
    </row>
    <row r="99" spans="1:2" ht="15">
      <c r="A99" s="33" t="s">
        <v>100</v>
      </c>
      <c r="B99" s="47">
        <f>IF(COUNT(Vertices[Betweenness Centrality])&gt;0,J2,NoMetricMessage)</f>
        <v>0</v>
      </c>
    </row>
    <row r="100" spans="1:2" ht="15">
      <c r="A100" s="33" t="s">
        <v>101</v>
      </c>
      <c r="B100" s="47">
        <f>IF(COUNT(Vertices[Betweenness Centrality])&gt;0,J57,NoMetricMessage)</f>
        <v>716.666667</v>
      </c>
    </row>
    <row r="101" spans="1:2" ht="15">
      <c r="A101" s="33" t="s">
        <v>102</v>
      </c>
      <c r="B101" s="47">
        <f>_xlfn.IFERROR(AVERAGE(Vertices[Betweenness Centrality]),NoMetricMessage)</f>
        <v>23.87500000892857</v>
      </c>
    </row>
    <row r="102" spans="1:2" ht="15">
      <c r="A102" s="33" t="s">
        <v>103</v>
      </c>
      <c r="B102" s="47">
        <f>_xlfn.IFERROR(MEDIAN(Vertices[Betweenness Centrality]),NoMetricMessage)</f>
        <v>0</v>
      </c>
    </row>
    <row r="113" spans="1:2" ht="15">
      <c r="A113" s="33" t="s">
        <v>106</v>
      </c>
      <c r="B113" s="47">
        <f>IF(COUNT(Vertices[Closeness Centrality])&gt;0,L2,NoMetricMessage)</f>
        <v>0</v>
      </c>
    </row>
    <row r="114" spans="1:2" ht="15">
      <c r="A114" s="33" t="s">
        <v>107</v>
      </c>
      <c r="B114" s="47">
        <f>IF(COUNT(Vertices[Closeness Centrality])&gt;0,L57,NoMetricMessage)</f>
        <v>1</v>
      </c>
    </row>
    <row r="115" spans="1:2" ht="15">
      <c r="A115" s="33" t="s">
        <v>108</v>
      </c>
      <c r="B115" s="47">
        <f>_xlfn.IFERROR(AVERAGE(Vertices[Closeness Centrality]),NoMetricMessage)</f>
        <v>0.22159067857142842</v>
      </c>
    </row>
    <row r="116" spans="1:2" ht="15">
      <c r="A116" s="33" t="s">
        <v>109</v>
      </c>
      <c r="B116" s="47">
        <f>_xlfn.IFERROR(MEDIAN(Vertices[Closeness Centrality]),NoMetricMessage)</f>
        <v>0.010319</v>
      </c>
    </row>
    <row r="127" spans="1:2" ht="15">
      <c r="A127" s="33" t="s">
        <v>112</v>
      </c>
      <c r="B127" s="47">
        <f>IF(COUNT(Vertices[Eigenvector Centrality])&gt;0,N2,NoMetricMessage)</f>
        <v>0</v>
      </c>
    </row>
    <row r="128" spans="1:2" ht="15">
      <c r="A128" s="33" t="s">
        <v>113</v>
      </c>
      <c r="B128" s="47">
        <f>IF(COUNT(Vertices[Eigenvector Centrality])&gt;0,N57,NoMetricMessage)</f>
        <v>0.073768</v>
      </c>
    </row>
    <row r="129" spans="1:2" ht="15">
      <c r="A129" s="33" t="s">
        <v>114</v>
      </c>
      <c r="B129" s="47">
        <f>_xlfn.IFERROR(AVERAGE(Vertices[Eigenvector Centrality]),NoMetricMessage)</f>
        <v>0.008928508928571431</v>
      </c>
    </row>
    <row r="130" spans="1:2" ht="15">
      <c r="A130" s="33" t="s">
        <v>115</v>
      </c>
      <c r="B130" s="47">
        <f>_xlfn.IFERROR(MEDIAN(Vertices[Eigenvector Centrality]),NoMetricMessage)</f>
        <v>0</v>
      </c>
    </row>
    <row r="141" spans="1:2" ht="15">
      <c r="A141" s="33" t="s">
        <v>140</v>
      </c>
      <c r="B141" s="47">
        <f>IF(COUNT(Vertices[PageRank])&gt;0,P2,NoMetricMessage)</f>
        <v>0.475077</v>
      </c>
    </row>
    <row r="142" spans="1:2" ht="15">
      <c r="A142" s="33" t="s">
        <v>141</v>
      </c>
      <c r="B142" s="47">
        <f>IF(COUNT(Vertices[PageRank])&gt;0,P57,NoMetricMessage)</f>
        <v>7.533778</v>
      </c>
    </row>
    <row r="143" spans="1:2" ht="15">
      <c r="A143" s="33" t="s">
        <v>142</v>
      </c>
      <c r="B143" s="47">
        <f>_xlfn.IFERROR(AVERAGE(Vertices[PageRank]),NoMetricMessage)</f>
        <v>0.9999949642857143</v>
      </c>
    </row>
    <row r="144" spans="1:2" ht="15">
      <c r="A144" s="33" t="s">
        <v>143</v>
      </c>
      <c r="B144" s="47">
        <f>_xlfn.IFERROR(MEDIAN(Vertices[PageRank]),NoMetricMessage)</f>
        <v>0.656537</v>
      </c>
    </row>
    <row r="155" spans="1:2" ht="15">
      <c r="A155" s="33" t="s">
        <v>118</v>
      </c>
      <c r="B155" s="47">
        <f>IF(COUNT(Vertices[Clustering Coefficient])&gt;0,R2,NoMetricMessage)</f>
        <v>0</v>
      </c>
    </row>
    <row r="156" spans="1:2" ht="15">
      <c r="A156" s="33" t="s">
        <v>119</v>
      </c>
      <c r="B156" s="47">
        <f>IF(COUNT(Vertices[Clustering Coefficient])&gt;0,R57,NoMetricMessage)</f>
        <v>0.6666666666666666</v>
      </c>
    </row>
    <row r="157" spans="1:2" ht="15">
      <c r="A157" s="33" t="s">
        <v>120</v>
      </c>
      <c r="B157" s="47">
        <f>_xlfn.IFERROR(AVERAGE(Vertices[Clustering Coefficient]),NoMetricMessage)</f>
        <v>0.2749654934437545</v>
      </c>
    </row>
    <row r="158" spans="1:2" ht="15">
      <c r="A158" s="33" t="s">
        <v>121</v>
      </c>
      <c r="B158" s="47">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3"/>
    <tablePart r:id="rId5"/>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1374</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1375</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1376</v>
      </c>
      <c r="K7" s="13" t="s">
        <v>1377</v>
      </c>
    </row>
    <row r="8" spans="1:11" ht="409.5">
      <c r="A8"/>
      <c r="B8">
        <v>2</v>
      </c>
      <c r="C8">
        <v>2</v>
      </c>
      <c r="D8" t="s">
        <v>61</v>
      </c>
      <c r="E8" t="s">
        <v>61</v>
      </c>
      <c r="H8" t="s">
        <v>73</v>
      </c>
      <c r="J8" t="s">
        <v>1378</v>
      </c>
      <c r="K8" s="13" t="s">
        <v>1379</v>
      </c>
    </row>
    <row r="9" spans="1:11" ht="409.5">
      <c r="A9"/>
      <c r="B9">
        <v>3</v>
      </c>
      <c r="C9">
        <v>4</v>
      </c>
      <c r="D9" t="s">
        <v>62</v>
      </c>
      <c r="E9" t="s">
        <v>62</v>
      </c>
      <c r="H9" t="s">
        <v>74</v>
      </c>
      <c r="J9" t="s">
        <v>1380</v>
      </c>
      <c r="K9" s="104" t="s">
        <v>1381</v>
      </c>
    </row>
    <row r="10" spans="1:11" ht="409.5">
      <c r="A10"/>
      <c r="B10">
        <v>4</v>
      </c>
      <c r="D10" t="s">
        <v>63</v>
      </c>
      <c r="E10" t="s">
        <v>63</v>
      </c>
      <c r="H10" t="s">
        <v>75</v>
      </c>
      <c r="J10" t="s">
        <v>1382</v>
      </c>
      <c r="K10" s="13" t="s">
        <v>1383</v>
      </c>
    </row>
    <row r="11" spans="1:11" ht="15">
      <c r="A11"/>
      <c r="B11">
        <v>5</v>
      </c>
      <c r="D11" t="s">
        <v>46</v>
      </c>
      <c r="E11">
        <v>1</v>
      </c>
      <c r="H11" t="s">
        <v>76</v>
      </c>
      <c r="J11" t="s">
        <v>1384</v>
      </c>
      <c r="K11" t="s">
        <v>1385</v>
      </c>
    </row>
    <row r="12" spans="1:11" ht="15">
      <c r="A12"/>
      <c r="B12"/>
      <c r="D12" t="s">
        <v>64</v>
      </c>
      <c r="E12">
        <v>2</v>
      </c>
      <c r="H12">
        <v>0</v>
      </c>
      <c r="J12" t="s">
        <v>1386</v>
      </c>
      <c r="K12" t="s">
        <v>1387</v>
      </c>
    </row>
    <row r="13" spans="1:11" ht="15">
      <c r="A13"/>
      <c r="B13"/>
      <c r="D13">
        <v>1</v>
      </c>
      <c r="E13">
        <v>3</v>
      </c>
      <c r="H13">
        <v>1</v>
      </c>
      <c r="J13" t="s">
        <v>1388</v>
      </c>
      <c r="K13" t="s">
        <v>1389</v>
      </c>
    </row>
    <row r="14" spans="4:11" ht="15">
      <c r="D14">
        <v>2</v>
      </c>
      <c r="E14">
        <v>4</v>
      </c>
      <c r="H14">
        <v>2</v>
      </c>
      <c r="J14" t="s">
        <v>1390</v>
      </c>
      <c r="K14" t="s">
        <v>1391</v>
      </c>
    </row>
    <row r="15" spans="4:11" ht="15">
      <c r="D15">
        <v>3</v>
      </c>
      <c r="E15">
        <v>5</v>
      </c>
      <c r="H15">
        <v>3</v>
      </c>
      <c r="J15" t="s">
        <v>1392</v>
      </c>
      <c r="K15" t="s">
        <v>1393</v>
      </c>
    </row>
    <row r="16" spans="4:11" ht="15">
      <c r="D16">
        <v>4</v>
      </c>
      <c r="E16">
        <v>6</v>
      </c>
      <c r="H16">
        <v>4</v>
      </c>
      <c r="J16" t="s">
        <v>1394</v>
      </c>
      <c r="K16" t="s">
        <v>1395</v>
      </c>
    </row>
    <row r="17" spans="4:11" ht="15">
      <c r="D17">
        <v>5</v>
      </c>
      <c r="E17">
        <v>7</v>
      </c>
      <c r="H17">
        <v>5</v>
      </c>
      <c r="J17" t="s">
        <v>1396</v>
      </c>
      <c r="K17" t="s">
        <v>1397</v>
      </c>
    </row>
    <row r="18" spans="4:11" ht="15">
      <c r="D18">
        <v>6</v>
      </c>
      <c r="E18">
        <v>8</v>
      </c>
      <c r="H18">
        <v>6</v>
      </c>
      <c r="J18" t="s">
        <v>1398</v>
      </c>
      <c r="K18" t="s">
        <v>1399</v>
      </c>
    </row>
    <row r="19" spans="4:11" ht="15">
      <c r="D19">
        <v>7</v>
      </c>
      <c r="E19">
        <v>9</v>
      </c>
      <c r="H19">
        <v>7</v>
      </c>
      <c r="J19" t="s">
        <v>1400</v>
      </c>
      <c r="K19" t="s">
        <v>1401</v>
      </c>
    </row>
    <row r="20" spans="4:11" ht="15">
      <c r="D20">
        <v>8</v>
      </c>
      <c r="H20">
        <v>8</v>
      </c>
      <c r="J20" t="s">
        <v>1402</v>
      </c>
      <c r="K20" t="s">
        <v>1403</v>
      </c>
    </row>
    <row r="21" spans="4:11" ht="409.5">
      <c r="D21">
        <v>9</v>
      </c>
      <c r="H21">
        <v>9</v>
      </c>
      <c r="J21" t="s">
        <v>1404</v>
      </c>
      <c r="K21" s="13" t="s">
        <v>1405</v>
      </c>
    </row>
    <row r="22" spans="4:11" ht="409.5">
      <c r="D22">
        <v>10</v>
      </c>
      <c r="J22" t="s">
        <v>1406</v>
      </c>
      <c r="K22" s="13" t="s">
        <v>1407</v>
      </c>
    </row>
    <row r="23" spans="4:11" ht="409.5">
      <c r="D23">
        <v>11</v>
      </c>
      <c r="J23" t="s">
        <v>1408</v>
      </c>
      <c r="K23" s="13" t="s">
        <v>1409</v>
      </c>
    </row>
    <row r="24" spans="10:11" ht="409.5">
      <c r="J24" t="s">
        <v>1410</v>
      </c>
      <c r="K24" s="13" t="s">
        <v>1944</v>
      </c>
    </row>
    <row r="25" spans="10:11" ht="15">
      <c r="J25" t="s">
        <v>1411</v>
      </c>
      <c r="K25" t="b">
        <v>0</v>
      </c>
    </row>
    <row r="26" spans="10:11" ht="15">
      <c r="J26" t="s">
        <v>1941</v>
      </c>
      <c r="K26" t="s">
        <v>1942</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4"/>
  <sheetViews>
    <sheetView workbookViewId="0" topLeftCell="A1"/>
  </sheetViews>
  <sheetFormatPr defaultColWidth="9.140625" defaultRowHeight="15"/>
  <cols>
    <col min="1" max="1" width="39.7109375" style="0" customWidth="1"/>
    <col min="2" max="2" width="20.140625" style="0" bestFit="1" customWidth="1"/>
    <col min="3" max="3" width="29.7109375" style="0" customWidth="1"/>
    <col min="4" max="4" width="11.140625" style="0" bestFit="1" customWidth="1"/>
    <col min="5" max="5" width="29.7109375" style="0" customWidth="1"/>
    <col min="6" max="6" width="11.140625" style="0" bestFit="1" customWidth="1"/>
    <col min="7" max="7" width="29.7109375" style="0" customWidth="1"/>
    <col min="8" max="8" width="11.140625" style="0" bestFit="1" customWidth="1"/>
    <col min="9" max="9" width="29.7109375" style="0" customWidth="1"/>
    <col min="10" max="10" width="11.140625" style="0" bestFit="1" customWidth="1"/>
    <col min="11" max="11" width="29.7109375" style="0" customWidth="1"/>
    <col min="12" max="12" width="11.140625" style="0" bestFit="1" customWidth="1"/>
    <col min="13" max="13" width="29.7109375" style="0" customWidth="1"/>
    <col min="14" max="14" width="11.140625" style="0" bestFit="1" customWidth="1"/>
    <col min="15" max="15" width="29.7109375" style="0" customWidth="1"/>
    <col min="16" max="16" width="11.140625" style="0" bestFit="1" customWidth="1"/>
    <col min="17" max="17" width="29.7109375" style="0" customWidth="1"/>
    <col min="18" max="18" width="11.140625" style="0" bestFit="1" customWidth="1"/>
    <col min="19" max="19" width="29.7109375" style="0" customWidth="1"/>
    <col min="20" max="20" width="11.140625" style="0" bestFit="1" customWidth="1"/>
    <col min="21" max="21" width="30.7109375" style="0" customWidth="1"/>
    <col min="22" max="22" width="12.140625" style="0" bestFit="1" customWidth="1"/>
  </cols>
  <sheetData>
    <row r="1" spans="1:22" ht="15" customHeight="1">
      <c r="A1" s="13" t="s">
        <v>1449</v>
      </c>
      <c r="B1" s="13" t="s">
        <v>1452</v>
      </c>
      <c r="C1" s="78" t="s">
        <v>1453</v>
      </c>
      <c r="D1" s="78" t="s">
        <v>1455</v>
      </c>
      <c r="E1" s="13" t="s">
        <v>1454</v>
      </c>
      <c r="F1" s="13" t="s">
        <v>1457</v>
      </c>
      <c r="G1" s="78" t="s">
        <v>1456</v>
      </c>
      <c r="H1" s="78" t="s">
        <v>1459</v>
      </c>
      <c r="I1" s="13" t="s">
        <v>1458</v>
      </c>
      <c r="J1" s="13" t="s">
        <v>1461</v>
      </c>
      <c r="K1" s="78" t="s">
        <v>1460</v>
      </c>
      <c r="L1" s="78" t="s">
        <v>1463</v>
      </c>
      <c r="M1" s="78" t="s">
        <v>1462</v>
      </c>
      <c r="N1" s="78" t="s">
        <v>1465</v>
      </c>
      <c r="O1" s="78" t="s">
        <v>1464</v>
      </c>
      <c r="P1" s="78" t="s">
        <v>1467</v>
      </c>
      <c r="Q1" s="13" t="s">
        <v>1466</v>
      </c>
      <c r="R1" s="13" t="s">
        <v>1469</v>
      </c>
      <c r="S1" s="78" t="s">
        <v>1468</v>
      </c>
      <c r="T1" s="78" t="s">
        <v>1471</v>
      </c>
      <c r="U1" s="78" t="s">
        <v>1470</v>
      </c>
      <c r="V1" s="78" t="s">
        <v>1472</v>
      </c>
    </row>
    <row r="2" spans="1:22" ht="15">
      <c r="A2" s="83" t="s">
        <v>370</v>
      </c>
      <c r="B2" s="78">
        <v>1</v>
      </c>
      <c r="C2" s="78"/>
      <c r="D2" s="78"/>
      <c r="E2" s="83" t="s">
        <v>369</v>
      </c>
      <c r="F2" s="78">
        <v>1</v>
      </c>
      <c r="G2" s="78"/>
      <c r="H2" s="78"/>
      <c r="I2" s="83" t="s">
        <v>367</v>
      </c>
      <c r="J2" s="78">
        <v>1</v>
      </c>
      <c r="K2" s="78"/>
      <c r="L2" s="78"/>
      <c r="M2" s="78"/>
      <c r="N2" s="78"/>
      <c r="O2" s="78"/>
      <c r="P2" s="78"/>
      <c r="Q2" s="83" t="s">
        <v>366</v>
      </c>
      <c r="R2" s="78">
        <v>1</v>
      </c>
      <c r="S2" s="78"/>
      <c r="T2" s="78"/>
      <c r="U2" s="78"/>
      <c r="V2" s="78"/>
    </row>
    <row r="3" spans="1:22" ht="15">
      <c r="A3" s="83" t="s">
        <v>369</v>
      </c>
      <c r="B3" s="78">
        <v>1</v>
      </c>
      <c r="C3" s="78"/>
      <c r="D3" s="78"/>
      <c r="E3" s="83" t="s">
        <v>370</v>
      </c>
      <c r="F3" s="78">
        <v>1</v>
      </c>
      <c r="G3" s="78"/>
      <c r="H3" s="78"/>
      <c r="I3" s="78"/>
      <c r="J3" s="78"/>
      <c r="K3" s="78"/>
      <c r="L3" s="78"/>
      <c r="M3" s="78"/>
      <c r="N3" s="78"/>
      <c r="O3" s="78"/>
      <c r="P3" s="78"/>
      <c r="Q3" s="78"/>
      <c r="R3" s="78"/>
      <c r="S3" s="78"/>
      <c r="T3" s="78"/>
      <c r="U3" s="78"/>
      <c r="V3" s="78"/>
    </row>
    <row r="4" spans="1:22" ht="15">
      <c r="A4" s="83" t="s">
        <v>368</v>
      </c>
      <c r="B4" s="78">
        <v>1</v>
      </c>
      <c r="C4" s="78"/>
      <c r="D4" s="78"/>
      <c r="E4" s="78"/>
      <c r="F4" s="78"/>
      <c r="G4" s="78"/>
      <c r="H4" s="78"/>
      <c r="I4" s="78"/>
      <c r="J4" s="78"/>
      <c r="K4" s="78"/>
      <c r="L4" s="78"/>
      <c r="M4" s="78"/>
      <c r="N4" s="78"/>
      <c r="O4" s="78"/>
      <c r="P4" s="78"/>
      <c r="Q4" s="78"/>
      <c r="R4" s="78"/>
      <c r="S4" s="78"/>
      <c r="T4" s="78"/>
      <c r="U4" s="78"/>
      <c r="V4" s="78"/>
    </row>
    <row r="5" spans="1:22" ht="15">
      <c r="A5" s="83" t="s">
        <v>367</v>
      </c>
      <c r="B5" s="78">
        <v>1</v>
      </c>
      <c r="C5" s="78"/>
      <c r="D5" s="78"/>
      <c r="E5" s="78"/>
      <c r="F5" s="78"/>
      <c r="G5" s="78"/>
      <c r="H5" s="78"/>
      <c r="I5" s="78"/>
      <c r="J5" s="78"/>
      <c r="K5" s="78"/>
      <c r="L5" s="78"/>
      <c r="M5" s="78"/>
      <c r="N5" s="78"/>
      <c r="O5" s="78"/>
      <c r="P5" s="78"/>
      <c r="Q5" s="78"/>
      <c r="R5" s="78"/>
      <c r="S5" s="78"/>
      <c r="T5" s="78"/>
      <c r="U5" s="78"/>
      <c r="V5" s="78"/>
    </row>
    <row r="6" spans="1:22" ht="15">
      <c r="A6" s="83" t="s">
        <v>366</v>
      </c>
      <c r="B6" s="78">
        <v>1</v>
      </c>
      <c r="C6" s="78"/>
      <c r="D6" s="78"/>
      <c r="E6" s="78"/>
      <c r="F6" s="78"/>
      <c r="G6" s="78"/>
      <c r="H6" s="78"/>
      <c r="I6" s="78"/>
      <c r="J6" s="78"/>
      <c r="K6" s="78"/>
      <c r="L6" s="78"/>
      <c r="M6" s="78"/>
      <c r="N6" s="78"/>
      <c r="O6" s="78"/>
      <c r="P6" s="78"/>
      <c r="Q6" s="78"/>
      <c r="R6" s="78"/>
      <c r="S6" s="78"/>
      <c r="T6" s="78"/>
      <c r="U6" s="78"/>
      <c r="V6" s="78"/>
    </row>
    <row r="7" spans="1:22" ht="15">
      <c r="A7" s="83" t="s">
        <v>1450</v>
      </c>
      <c r="B7" s="78">
        <v>1</v>
      </c>
      <c r="C7" s="78"/>
      <c r="D7" s="78"/>
      <c r="E7" s="78"/>
      <c r="F7" s="78"/>
      <c r="G7" s="78"/>
      <c r="H7" s="78"/>
      <c r="I7" s="78"/>
      <c r="J7" s="78"/>
      <c r="K7" s="78"/>
      <c r="L7" s="78"/>
      <c r="M7" s="78"/>
      <c r="N7" s="78"/>
      <c r="O7" s="78"/>
      <c r="P7" s="78"/>
      <c r="Q7" s="78"/>
      <c r="R7" s="78"/>
      <c r="S7" s="78"/>
      <c r="T7" s="78"/>
      <c r="U7" s="78"/>
      <c r="V7" s="78"/>
    </row>
    <row r="8" spans="1:22" ht="15">
      <c r="A8" s="83" t="s">
        <v>1451</v>
      </c>
      <c r="B8" s="78">
        <v>1</v>
      </c>
      <c r="C8" s="78"/>
      <c r="D8" s="78"/>
      <c r="E8" s="78"/>
      <c r="F8" s="78"/>
      <c r="G8" s="78"/>
      <c r="H8" s="78"/>
      <c r="I8" s="78"/>
      <c r="J8" s="78"/>
      <c r="K8" s="78"/>
      <c r="L8" s="78"/>
      <c r="M8" s="78"/>
      <c r="N8" s="78"/>
      <c r="O8" s="78"/>
      <c r="P8" s="78"/>
      <c r="Q8" s="78"/>
      <c r="R8" s="78"/>
      <c r="S8" s="78"/>
      <c r="T8" s="78"/>
      <c r="U8" s="78"/>
      <c r="V8" s="78"/>
    </row>
    <row r="9" spans="1:22" ht="15">
      <c r="A9" s="83" t="s">
        <v>364</v>
      </c>
      <c r="B9" s="78">
        <v>1</v>
      </c>
      <c r="C9" s="78"/>
      <c r="D9" s="78"/>
      <c r="E9" s="78"/>
      <c r="F9" s="78"/>
      <c r="G9" s="78"/>
      <c r="H9" s="78"/>
      <c r="I9" s="78"/>
      <c r="J9" s="78"/>
      <c r="K9" s="78"/>
      <c r="L9" s="78"/>
      <c r="M9" s="78"/>
      <c r="N9" s="78"/>
      <c r="O9" s="78"/>
      <c r="P9" s="78"/>
      <c r="Q9" s="78"/>
      <c r="R9" s="78"/>
      <c r="S9" s="78"/>
      <c r="T9" s="78"/>
      <c r="U9" s="78"/>
      <c r="V9" s="78"/>
    </row>
    <row r="12" spans="1:22" ht="15" customHeight="1">
      <c r="A12" s="13" t="s">
        <v>1475</v>
      </c>
      <c r="B12" s="13" t="s">
        <v>1452</v>
      </c>
      <c r="C12" s="78" t="s">
        <v>1477</v>
      </c>
      <c r="D12" s="78" t="s">
        <v>1455</v>
      </c>
      <c r="E12" s="13" t="s">
        <v>1478</v>
      </c>
      <c r="F12" s="13" t="s">
        <v>1457</v>
      </c>
      <c r="G12" s="78" t="s">
        <v>1479</v>
      </c>
      <c r="H12" s="78" t="s">
        <v>1459</v>
      </c>
      <c r="I12" s="13" t="s">
        <v>1480</v>
      </c>
      <c r="J12" s="13" t="s">
        <v>1461</v>
      </c>
      <c r="K12" s="78" t="s">
        <v>1481</v>
      </c>
      <c r="L12" s="78" t="s">
        <v>1463</v>
      </c>
      <c r="M12" s="78" t="s">
        <v>1482</v>
      </c>
      <c r="N12" s="78" t="s">
        <v>1465</v>
      </c>
      <c r="O12" s="78" t="s">
        <v>1483</v>
      </c>
      <c r="P12" s="78" t="s">
        <v>1467</v>
      </c>
      <c r="Q12" s="13" t="s">
        <v>1484</v>
      </c>
      <c r="R12" s="13" t="s">
        <v>1469</v>
      </c>
      <c r="S12" s="78" t="s">
        <v>1485</v>
      </c>
      <c r="T12" s="78" t="s">
        <v>1471</v>
      </c>
      <c r="U12" s="78" t="s">
        <v>1486</v>
      </c>
      <c r="V12" s="78" t="s">
        <v>1472</v>
      </c>
    </row>
    <row r="13" spans="1:22" ht="15">
      <c r="A13" s="78" t="s">
        <v>371</v>
      </c>
      <c r="B13" s="78">
        <v>3</v>
      </c>
      <c r="C13" s="78"/>
      <c r="D13" s="78"/>
      <c r="E13" s="78" t="s">
        <v>374</v>
      </c>
      <c r="F13" s="78">
        <v>1</v>
      </c>
      <c r="G13" s="78"/>
      <c r="H13" s="78"/>
      <c r="I13" s="78" t="s">
        <v>374</v>
      </c>
      <c r="J13" s="78">
        <v>1</v>
      </c>
      <c r="K13" s="78"/>
      <c r="L13" s="78"/>
      <c r="M13" s="78"/>
      <c r="N13" s="78"/>
      <c r="O13" s="78"/>
      <c r="P13" s="78"/>
      <c r="Q13" s="78" t="s">
        <v>373</v>
      </c>
      <c r="R13" s="78">
        <v>1</v>
      </c>
      <c r="S13" s="78"/>
      <c r="T13" s="78"/>
      <c r="U13" s="78"/>
      <c r="V13" s="78"/>
    </row>
    <row r="14" spans="1:22" ht="15">
      <c r="A14" s="78" t="s">
        <v>374</v>
      </c>
      <c r="B14" s="78">
        <v>3</v>
      </c>
      <c r="C14" s="78"/>
      <c r="D14" s="78"/>
      <c r="E14" s="78" t="s">
        <v>371</v>
      </c>
      <c r="F14" s="78">
        <v>1</v>
      </c>
      <c r="G14" s="78"/>
      <c r="H14" s="78"/>
      <c r="I14" s="78"/>
      <c r="J14" s="78"/>
      <c r="K14" s="78"/>
      <c r="L14" s="78"/>
      <c r="M14" s="78"/>
      <c r="N14" s="78"/>
      <c r="O14" s="78"/>
      <c r="P14" s="78"/>
      <c r="Q14" s="78"/>
      <c r="R14" s="78"/>
      <c r="S14" s="78"/>
      <c r="T14" s="78"/>
      <c r="U14" s="78"/>
      <c r="V14" s="78"/>
    </row>
    <row r="15" spans="1:22" ht="15">
      <c r="A15" s="78" t="s">
        <v>373</v>
      </c>
      <c r="B15" s="78">
        <v>1</v>
      </c>
      <c r="C15" s="78"/>
      <c r="D15" s="78"/>
      <c r="E15" s="78"/>
      <c r="F15" s="78"/>
      <c r="G15" s="78"/>
      <c r="H15" s="78"/>
      <c r="I15" s="78"/>
      <c r="J15" s="78"/>
      <c r="K15" s="78"/>
      <c r="L15" s="78"/>
      <c r="M15" s="78"/>
      <c r="N15" s="78"/>
      <c r="O15" s="78"/>
      <c r="P15" s="78"/>
      <c r="Q15" s="78"/>
      <c r="R15" s="78"/>
      <c r="S15" s="78"/>
      <c r="T15" s="78"/>
      <c r="U15" s="78"/>
      <c r="V15" s="78"/>
    </row>
    <row r="16" spans="1:22" ht="15">
      <c r="A16" s="78" t="s">
        <v>1476</v>
      </c>
      <c r="B16" s="78">
        <v>1</v>
      </c>
      <c r="C16" s="78"/>
      <c r="D16" s="78"/>
      <c r="E16" s="78"/>
      <c r="F16" s="78"/>
      <c r="G16" s="78"/>
      <c r="H16" s="78"/>
      <c r="I16" s="78"/>
      <c r="J16" s="78"/>
      <c r="K16" s="78"/>
      <c r="L16" s="78"/>
      <c r="M16" s="78"/>
      <c r="N16" s="78"/>
      <c r="O16" s="78"/>
      <c r="P16" s="78"/>
      <c r="Q16" s="78"/>
      <c r="R16" s="78"/>
      <c r="S16" s="78"/>
      <c r="T16" s="78"/>
      <c r="U16" s="78"/>
      <c r="V16" s="78"/>
    </row>
    <row r="19" spans="1:22" ht="15" customHeight="1">
      <c r="A19" s="13" t="s">
        <v>1489</v>
      </c>
      <c r="B19" s="13" t="s">
        <v>1452</v>
      </c>
      <c r="C19" s="13" t="s">
        <v>1498</v>
      </c>
      <c r="D19" s="13" t="s">
        <v>1455</v>
      </c>
      <c r="E19" s="13" t="s">
        <v>1504</v>
      </c>
      <c r="F19" s="13" t="s">
        <v>1457</v>
      </c>
      <c r="G19" s="78" t="s">
        <v>1508</v>
      </c>
      <c r="H19" s="78" t="s">
        <v>1459</v>
      </c>
      <c r="I19" s="13" t="s">
        <v>1509</v>
      </c>
      <c r="J19" s="13" t="s">
        <v>1461</v>
      </c>
      <c r="K19" s="78" t="s">
        <v>1510</v>
      </c>
      <c r="L19" s="78" t="s">
        <v>1463</v>
      </c>
      <c r="M19" s="13" t="s">
        <v>1511</v>
      </c>
      <c r="N19" s="13" t="s">
        <v>1465</v>
      </c>
      <c r="O19" s="78" t="s">
        <v>1515</v>
      </c>
      <c r="P19" s="78" t="s">
        <v>1467</v>
      </c>
      <c r="Q19" s="13" t="s">
        <v>1516</v>
      </c>
      <c r="R19" s="13" t="s">
        <v>1469</v>
      </c>
      <c r="S19" s="13" t="s">
        <v>1518</v>
      </c>
      <c r="T19" s="13" t="s">
        <v>1471</v>
      </c>
      <c r="U19" s="13" t="s">
        <v>1519</v>
      </c>
      <c r="V19" s="13" t="s">
        <v>1472</v>
      </c>
    </row>
    <row r="20" spans="1:22" ht="15">
      <c r="A20" s="78" t="s">
        <v>216</v>
      </c>
      <c r="B20" s="78">
        <v>24</v>
      </c>
      <c r="C20" s="78" t="s">
        <v>1499</v>
      </c>
      <c r="D20" s="78">
        <v>1</v>
      </c>
      <c r="E20" s="78" t="s">
        <v>216</v>
      </c>
      <c r="F20" s="78">
        <v>8</v>
      </c>
      <c r="G20" s="78"/>
      <c r="H20" s="78"/>
      <c r="I20" s="78" t="s">
        <v>216</v>
      </c>
      <c r="J20" s="78">
        <v>1</v>
      </c>
      <c r="K20" s="78"/>
      <c r="L20" s="78"/>
      <c r="M20" s="78" t="s">
        <v>1512</v>
      </c>
      <c r="N20" s="78">
        <v>1</v>
      </c>
      <c r="O20" s="78"/>
      <c r="P20" s="78"/>
      <c r="Q20" s="78" t="s">
        <v>216</v>
      </c>
      <c r="R20" s="78">
        <v>1</v>
      </c>
      <c r="S20" s="78" t="s">
        <v>1490</v>
      </c>
      <c r="T20" s="78">
        <v>3</v>
      </c>
      <c r="U20" s="78" t="s">
        <v>216</v>
      </c>
      <c r="V20" s="78">
        <v>1</v>
      </c>
    </row>
    <row r="21" spans="1:22" ht="15">
      <c r="A21" s="78" t="s">
        <v>1490</v>
      </c>
      <c r="B21" s="78">
        <v>3</v>
      </c>
      <c r="C21" s="78" t="s">
        <v>1500</v>
      </c>
      <c r="D21" s="78">
        <v>1</v>
      </c>
      <c r="E21" s="78" t="s">
        <v>1492</v>
      </c>
      <c r="F21" s="78">
        <v>2</v>
      </c>
      <c r="G21" s="78"/>
      <c r="H21" s="78"/>
      <c r="I21" s="78"/>
      <c r="J21" s="78"/>
      <c r="K21" s="78"/>
      <c r="L21" s="78"/>
      <c r="M21" s="78" t="s">
        <v>216</v>
      </c>
      <c r="N21" s="78">
        <v>1</v>
      </c>
      <c r="O21" s="78"/>
      <c r="P21" s="78"/>
      <c r="Q21" s="78" t="s">
        <v>1517</v>
      </c>
      <c r="R21" s="78">
        <v>1</v>
      </c>
      <c r="S21" s="78" t="s">
        <v>1491</v>
      </c>
      <c r="T21" s="78">
        <v>3</v>
      </c>
      <c r="U21" s="78"/>
      <c r="V21" s="78"/>
    </row>
    <row r="22" spans="1:22" ht="15">
      <c r="A22" s="78" t="s">
        <v>1491</v>
      </c>
      <c r="B22" s="78">
        <v>3</v>
      </c>
      <c r="C22" s="78" t="s">
        <v>1501</v>
      </c>
      <c r="D22" s="78">
        <v>1</v>
      </c>
      <c r="E22" s="78" t="s">
        <v>1493</v>
      </c>
      <c r="F22" s="78">
        <v>2</v>
      </c>
      <c r="G22" s="78"/>
      <c r="H22" s="78"/>
      <c r="I22" s="78"/>
      <c r="J22" s="78"/>
      <c r="K22" s="78"/>
      <c r="L22" s="78"/>
      <c r="M22" s="78" t="s">
        <v>1513</v>
      </c>
      <c r="N22" s="78">
        <v>1</v>
      </c>
      <c r="O22" s="78"/>
      <c r="P22" s="78"/>
      <c r="Q22" s="78"/>
      <c r="R22" s="78"/>
      <c r="S22" s="78" t="s">
        <v>216</v>
      </c>
      <c r="T22" s="78">
        <v>2</v>
      </c>
      <c r="U22" s="78"/>
      <c r="V22" s="78"/>
    </row>
    <row r="23" spans="1:22" ht="15">
      <c r="A23" s="78" t="s">
        <v>391</v>
      </c>
      <c r="B23" s="78">
        <v>2</v>
      </c>
      <c r="C23" s="78" t="s">
        <v>1502</v>
      </c>
      <c r="D23" s="78">
        <v>1</v>
      </c>
      <c r="E23" s="78" t="s">
        <v>1494</v>
      </c>
      <c r="F23" s="78">
        <v>2</v>
      </c>
      <c r="G23" s="78"/>
      <c r="H23" s="78"/>
      <c r="I23" s="78"/>
      <c r="J23" s="78"/>
      <c r="K23" s="78"/>
      <c r="L23" s="78"/>
      <c r="M23" s="78" t="s">
        <v>1514</v>
      </c>
      <c r="N23" s="78">
        <v>1</v>
      </c>
      <c r="O23" s="78"/>
      <c r="P23" s="78"/>
      <c r="Q23" s="78"/>
      <c r="R23" s="78"/>
      <c r="S23" s="78"/>
      <c r="T23" s="78"/>
      <c r="U23" s="78"/>
      <c r="V23" s="78"/>
    </row>
    <row r="24" spans="1:22" ht="15">
      <c r="A24" s="78" t="s">
        <v>1492</v>
      </c>
      <c r="B24" s="78">
        <v>2</v>
      </c>
      <c r="C24" s="78" t="s">
        <v>1503</v>
      </c>
      <c r="D24" s="78">
        <v>1</v>
      </c>
      <c r="E24" s="78" t="s">
        <v>1495</v>
      </c>
      <c r="F24" s="78">
        <v>2</v>
      </c>
      <c r="G24" s="78"/>
      <c r="H24" s="78"/>
      <c r="I24" s="78"/>
      <c r="J24" s="78"/>
      <c r="K24" s="78"/>
      <c r="L24" s="78"/>
      <c r="M24" s="78"/>
      <c r="N24" s="78"/>
      <c r="O24" s="78"/>
      <c r="P24" s="78"/>
      <c r="Q24" s="78"/>
      <c r="R24" s="78"/>
      <c r="S24" s="78"/>
      <c r="T24" s="78"/>
      <c r="U24" s="78"/>
      <c r="V24" s="78"/>
    </row>
    <row r="25" spans="1:22" ht="15">
      <c r="A25" s="78" t="s">
        <v>1493</v>
      </c>
      <c r="B25" s="78">
        <v>2</v>
      </c>
      <c r="C25" s="78" t="s">
        <v>216</v>
      </c>
      <c r="D25" s="78">
        <v>1</v>
      </c>
      <c r="E25" s="78" t="s">
        <v>1505</v>
      </c>
      <c r="F25" s="78">
        <v>1</v>
      </c>
      <c r="G25" s="78"/>
      <c r="H25" s="78"/>
      <c r="I25" s="78"/>
      <c r="J25" s="78"/>
      <c r="K25" s="78"/>
      <c r="L25" s="78"/>
      <c r="M25" s="78"/>
      <c r="N25" s="78"/>
      <c r="O25" s="78"/>
      <c r="P25" s="78"/>
      <c r="Q25" s="78"/>
      <c r="R25" s="78"/>
      <c r="S25" s="78"/>
      <c r="T25" s="78"/>
      <c r="U25" s="78"/>
      <c r="V25" s="78"/>
    </row>
    <row r="26" spans="1:22" ht="15">
      <c r="A26" s="78" t="s">
        <v>1494</v>
      </c>
      <c r="B26" s="78">
        <v>2</v>
      </c>
      <c r="C26" s="78"/>
      <c r="D26" s="78"/>
      <c r="E26" s="78" t="s">
        <v>1506</v>
      </c>
      <c r="F26" s="78">
        <v>1</v>
      </c>
      <c r="G26" s="78"/>
      <c r="H26" s="78"/>
      <c r="I26" s="78"/>
      <c r="J26" s="78"/>
      <c r="K26" s="78"/>
      <c r="L26" s="78"/>
      <c r="M26" s="78"/>
      <c r="N26" s="78"/>
      <c r="O26" s="78"/>
      <c r="P26" s="78"/>
      <c r="Q26" s="78"/>
      <c r="R26" s="78"/>
      <c r="S26" s="78"/>
      <c r="T26" s="78"/>
      <c r="U26" s="78"/>
      <c r="V26" s="78"/>
    </row>
    <row r="27" spans="1:22" ht="15">
      <c r="A27" s="78" t="s">
        <v>1495</v>
      </c>
      <c r="B27" s="78">
        <v>2</v>
      </c>
      <c r="C27" s="78"/>
      <c r="D27" s="78"/>
      <c r="E27" s="78" t="s">
        <v>377</v>
      </c>
      <c r="F27" s="78">
        <v>1</v>
      </c>
      <c r="G27" s="78"/>
      <c r="H27" s="78"/>
      <c r="I27" s="78"/>
      <c r="J27" s="78"/>
      <c r="K27" s="78"/>
      <c r="L27" s="78"/>
      <c r="M27" s="78"/>
      <c r="N27" s="78"/>
      <c r="O27" s="78"/>
      <c r="P27" s="78"/>
      <c r="Q27" s="78"/>
      <c r="R27" s="78"/>
      <c r="S27" s="78"/>
      <c r="T27" s="78"/>
      <c r="U27" s="78"/>
      <c r="V27" s="78"/>
    </row>
    <row r="28" spans="1:22" ht="15">
      <c r="A28" s="78" t="s">
        <v>1496</v>
      </c>
      <c r="B28" s="78">
        <v>2</v>
      </c>
      <c r="C28" s="78"/>
      <c r="D28" s="78"/>
      <c r="E28" s="78" t="s">
        <v>1507</v>
      </c>
      <c r="F28" s="78">
        <v>1</v>
      </c>
      <c r="G28" s="78"/>
      <c r="H28" s="78"/>
      <c r="I28" s="78"/>
      <c r="J28" s="78"/>
      <c r="K28" s="78"/>
      <c r="L28" s="78"/>
      <c r="M28" s="78"/>
      <c r="N28" s="78"/>
      <c r="O28" s="78"/>
      <c r="P28" s="78"/>
      <c r="Q28" s="78"/>
      <c r="R28" s="78"/>
      <c r="S28" s="78"/>
      <c r="T28" s="78"/>
      <c r="U28" s="78"/>
      <c r="V28" s="78"/>
    </row>
    <row r="29" spans="1:22" ht="15">
      <c r="A29" s="78" t="s">
        <v>1497</v>
      </c>
      <c r="B29" s="78">
        <v>2</v>
      </c>
      <c r="C29" s="78"/>
      <c r="D29" s="78"/>
      <c r="E29" s="78" t="s">
        <v>1496</v>
      </c>
      <c r="F29" s="78">
        <v>1</v>
      </c>
      <c r="G29" s="78"/>
      <c r="H29" s="78"/>
      <c r="I29" s="78"/>
      <c r="J29" s="78"/>
      <c r="K29" s="78"/>
      <c r="L29" s="78"/>
      <c r="M29" s="78"/>
      <c r="N29" s="78"/>
      <c r="O29" s="78"/>
      <c r="P29" s="78"/>
      <c r="Q29" s="78"/>
      <c r="R29" s="78"/>
      <c r="S29" s="78"/>
      <c r="T29" s="78"/>
      <c r="U29" s="78"/>
      <c r="V29" s="78"/>
    </row>
    <row r="32" spans="1:22" ht="15" customHeight="1">
      <c r="A32" s="13" t="s">
        <v>1523</v>
      </c>
      <c r="B32" s="13" t="s">
        <v>1452</v>
      </c>
      <c r="C32" s="13" t="s">
        <v>1533</v>
      </c>
      <c r="D32" s="13" t="s">
        <v>1455</v>
      </c>
      <c r="E32" s="13" t="s">
        <v>1536</v>
      </c>
      <c r="F32" s="13" t="s">
        <v>1457</v>
      </c>
      <c r="G32" s="78" t="s">
        <v>1546</v>
      </c>
      <c r="H32" s="78" t="s">
        <v>1459</v>
      </c>
      <c r="I32" s="78" t="s">
        <v>1547</v>
      </c>
      <c r="J32" s="78" t="s">
        <v>1461</v>
      </c>
      <c r="K32" s="78" t="s">
        <v>1548</v>
      </c>
      <c r="L32" s="78" t="s">
        <v>1463</v>
      </c>
      <c r="M32" s="78" t="s">
        <v>1549</v>
      </c>
      <c r="N32" s="78" t="s">
        <v>1465</v>
      </c>
      <c r="O32" s="13" t="s">
        <v>1550</v>
      </c>
      <c r="P32" s="13" t="s">
        <v>1467</v>
      </c>
      <c r="Q32" s="78" t="s">
        <v>1558</v>
      </c>
      <c r="R32" s="78" t="s">
        <v>1469</v>
      </c>
      <c r="S32" s="13" t="s">
        <v>1559</v>
      </c>
      <c r="T32" s="13" t="s">
        <v>1471</v>
      </c>
      <c r="U32" s="78" t="s">
        <v>1568</v>
      </c>
      <c r="V32" s="78" t="s">
        <v>1472</v>
      </c>
    </row>
    <row r="33" spans="1:22" ht="15">
      <c r="A33" s="86" t="s">
        <v>1524</v>
      </c>
      <c r="B33" s="86">
        <v>27</v>
      </c>
      <c r="C33" s="86" t="s">
        <v>298</v>
      </c>
      <c r="D33" s="86">
        <v>3</v>
      </c>
      <c r="E33" s="86" t="s">
        <v>1529</v>
      </c>
      <c r="F33" s="86">
        <v>9</v>
      </c>
      <c r="G33" s="86"/>
      <c r="H33" s="86"/>
      <c r="I33" s="86"/>
      <c r="J33" s="86"/>
      <c r="K33" s="86"/>
      <c r="L33" s="86"/>
      <c r="M33" s="86"/>
      <c r="N33" s="86"/>
      <c r="O33" s="86" t="s">
        <v>1532</v>
      </c>
      <c r="P33" s="86">
        <v>4</v>
      </c>
      <c r="Q33" s="86"/>
      <c r="R33" s="86"/>
      <c r="S33" s="86" t="s">
        <v>1531</v>
      </c>
      <c r="T33" s="86">
        <v>6</v>
      </c>
      <c r="U33" s="86"/>
      <c r="V33" s="86"/>
    </row>
    <row r="34" spans="1:22" ht="15">
      <c r="A34" s="86" t="s">
        <v>1525</v>
      </c>
      <c r="B34" s="86">
        <v>25</v>
      </c>
      <c r="C34" s="86" t="s">
        <v>297</v>
      </c>
      <c r="D34" s="86">
        <v>3</v>
      </c>
      <c r="E34" s="86" t="s">
        <v>1537</v>
      </c>
      <c r="F34" s="86">
        <v>5</v>
      </c>
      <c r="G34" s="86"/>
      <c r="H34" s="86"/>
      <c r="I34" s="86"/>
      <c r="J34" s="86"/>
      <c r="K34" s="86"/>
      <c r="L34" s="86"/>
      <c r="M34" s="86"/>
      <c r="N34" s="86"/>
      <c r="O34" s="86" t="s">
        <v>1551</v>
      </c>
      <c r="P34" s="86">
        <v>4</v>
      </c>
      <c r="Q34" s="86"/>
      <c r="R34" s="86"/>
      <c r="S34" s="86" t="s">
        <v>1529</v>
      </c>
      <c r="T34" s="86">
        <v>4</v>
      </c>
      <c r="U34" s="86"/>
      <c r="V34" s="86"/>
    </row>
    <row r="35" spans="1:22" ht="15">
      <c r="A35" s="86" t="s">
        <v>1526</v>
      </c>
      <c r="B35" s="86">
        <v>0</v>
      </c>
      <c r="C35" s="86" t="s">
        <v>296</v>
      </c>
      <c r="D35" s="86">
        <v>3</v>
      </c>
      <c r="E35" s="86" t="s">
        <v>1538</v>
      </c>
      <c r="F35" s="86">
        <v>5</v>
      </c>
      <c r="G35" s="86"/>
      <c r="H35" s="86"/>
      <c r="I35" s="86"/>
      <c r="J35" s="86"/>
      <c r="K35" s="86"/>
      <c r="L35" s="86"/>
      <c r="M35" s="86"/>
      <c r="N35" s="86"/>
      <c r="O35" s="86" t="s">
        <v>1552</v>
      </c>
      <c r="P35" s="86">
        <v>4</v>
      </c>
      <c r="Q35" s="86"/>
      <c r="R35" s="86"/>
      <c r="S35" s="86" t="s">
        <v>1560</v>
      </c>
      <c r="T35" s="86">
        <v>3</v>
      </c>
      <c r="U35" s="86"/>
      <c r="V35" s="86"/>
    </row>
    <row r="36" spans="1:22" ht="15">
      <c r="A36" s="86" t="s">
        <v>1527</v>
      </c>
      <c r="B36" s="86">
        <v>1054</v>
      </c>
      <c r="C36" s="86" t="s">
        <v>1534</v>
      </c>
      <c r="D36" s="86">
        <v>3</v>
      </c>
      <c r="E36" s="86" t="s">
        <v>1539</v>
      </c>
      <c r="F36" s="86">
        <v>5</v>
      </c>
      <c r="G36" s="86"/>
      <c r="H36" s="86"/>
      <c r="I36" s="86"/>
      <c r="J36" s="86"/>
      <c r="K36" s="86"/>
      <c r="L36" s="86"/>
      <c r="M36" s="86"/>
      <c r="N36" s="86"/>
      <c r="O36" s="86" t="s">
        <v>1553</v>
      </c>
      <c r="P36" s="86">
        <v>4</v>
      </c>
      <c r="Q36" s="86"/>
      <c r="R36" s="86"/>
      <c r="S36" s="86" t="s">
        <v>1561</v>
      </c>
      <c r="T36" s="86">
        <v>3</v>
      </c>
      <c r="U36" s="86"/>
      <c r="V36" s="86"/>
    </row>
    <row r="37" spans="1:22" ht="15">
      <c r="A37" s="86" t="s">
        <v>1528</v>
      </c>
      <c r="B37" s="86">
        <v>1106</v>
      </c>
      <c r="C37" s="86" t="s">
        <v>295</v>
      </c>
      <c r="D37" s="86">
        <v>3</v>
      </c>
      <c r="E37" s="86" t="s">
        <v>1540</v>
      </c>
      <c r="F37" s="86">
        <v>5</v>
      </c>
      <c r="G37" s="86"/>
      <c r="H37" s="86"/>
      <c r="I37" s="86"/>
      <c r="J37" s="86"/>
      <c r="K37" s="86"/>
      <c r="L37" s="86"/>
      <c r="M37" s="86"/>
      <c r="N37" s="86"/>
      <c r="O37" s="86" t="s">
        <v>322</v>
      </c>
      <c r="P37" s="86">
        <v>2</v>
      </c>
      <c r="Q37" s="86"/>
      <c r="R37" s="86"/>
      <c r="S37" s="86" t="s">
        <v>1562</v>
      </c>
      <c r="T37" s="86">
        <v>3</v>
      </c>
      <c r="U37" s="86"/>
      <c r="V37" s="86"/>
    </row>
    <row r="38" spans="1:22" ht="15">
      <c r="A38" s="86" t="s">
        <v>1529</v>
      </c>
      <c r="B38" s="86">
        <v>30</v>
      </c>
      <c r="C38" s="86" t="s">
        <v>294</v>
      </c>
      <c r="D38" s="86">
        <v>3</v>
      </c>
      <c r="E38" s="86" t="s">
        <v>1541</v>
      </c>
      <c r="F38" s="86">
        <v>5</v>
      </c>
      <c r="G38" s="86"/>
      <c r="H38" s="86"/>
      <c r="I38" s="86"/>
      <c r="J38" s="86"/>
      <c r="K38" s="86"/>
      <c r="L38" s="86"/>
      <c r="M38" s="86"/>
      <c r="N38" s="86"/>
      <c r="O38" s="86" t="s">
        <v>321</v>
      </c>
      <c r="P38" s="86">
        <v>2</v>
      </c>
      <c r="Q38" s="86"/>
      <c r="R38" s="86"/>
      <c r="S38" s="86" t="s">
        <v>1563</v>
      </c>
      <c r="T38" s="86">
        <v>3</v>
      </c>
      <c r="U38" s="86"/>
      <c r="V38" s="86"/>
    </row>
    <row r="39" spans="1:22" ht="15">
      <c r="A39" s="86" t="s">
        <v>1530</v>
      </c>
      <c r="B39" s="86">
        <v>7</v>
      </c>
      <c r="C39" s="86" t="s">
        <v>293</v>
      </c>
      <c r="D39" s="86">
        <v>3</v>
      </c>
      <c r="E39" s="86" t="s">
        <v>1542</v>
      </c>
      <c r="F39" s="86">
        <v>5</v>
      </c>
      <c r="G39" s="86"/>
      <c r="H39" s="86"/>
      <c r="I39" s="86"/>
      <c r="J39" s="86"/>
      <c r="K39" s="86"/>
      <c r="L39" s="86"/>
      <c r="M39" s="86"/>
      <c r="N39" s="86"/>
      <c r="O39" s="86" t="s">
        <v>1554</v>
      </c>
      <c r="P39" s="86">
        <v>2</v>
      </c>
      <c r="Q39" s="86"/>
      <c r="R39" s="86"/>
      <c r="S39" s="86" t="s">
        <v>1564</v>
      </c>
      <c r="T39" s="86">
        <v>3</v>
      </c>
      <c r="U39" s="86"/>
      <c r="V39" s="86"/>
    </row>
    <row r="40" spans="1:22" ht="15">
      <c r="A40" s="86" t="s">
        <v>216</v>
      </c>
      <c r="B40" s="86">
        <v>7</v>
      </c>
      <c r="C40" s="86" t="s">
        <v>223</v>
      </c>
      <c r="D40" s="86">
        <v>3</v>
      </c>
      <c r="E40" s="86" t="s">
        <v>1543</v>
      </c>
      <c r="F40" s="86">
        <v>5</v>
      </c>
      <c r="G40" s="86"/>
      <c r="H40" s="86"/>
      <c r="I40" s="86"/>
      <c r="J40" s="86"/>
      <c r="K40" s="86"/>
      <c r="L40" s="86"/>
      <c r="M40" s="86"/>
      <c r="N40" s="86"/>
      <c r="O40" s="86" t="s">
        <v>1555</v>
      </c>
      <c r="P40" s="86">
        <v>2</v>
      </c>
      <c r="Q40" s="86"/>
      <c r="R40" s="86"/>
      <c r="S40" s="86" t="s">
        <v>1565</v>
      </c>
      <c r="T40" s="86">
        <v>3</v>
      </c>
      <c r="U40" s="86"/>
      <c r="V40" s="86"/>
    </row>
    <row r="41" spans="1:22" ht="15">
      <c r="A41" s="86" t="s">
        <v>1531</v>
      </c>
      <c r="B41" s="86">
        <v>6</v>
      </c>
      <c r="C41" s="86" t="s">
        <v>292</v>
      </c>
      <c r="D41" s="86">
        <v>3</v>
      </c>
      <c r="E41" s="86" t="s">
        <v>1544</v>
      </c>
      <c r="F41" s="86">
        <v>5</v>
      </c>
      <c r="G41" s="86"/>
      <c r="H41" s="86"/>
      <c r="I41" s="86"/>
      <c r="J41" s="86"/>
      <c r="K41" s="86"/>
      <c r="L41" s="86"/>
      <c r="M41" s="86"/>
      <c r="N41" s="86"/>
      <c r="O41" s="86" t="s">
        <v>1556</v>
      </c>
      <c r="P41" s="86">
        <v>2</v>
      </c>
      <c r="Q41" s="86"/>
      <c r="R41" s="86"/>
      <c r="S41" s="86" t="s">
        <v>1566</v>
      </c>
      <c r="T41" s="86">
        <v>3</v>
      </c>
      <c r="U41" s="86"/>
      <c r="V41" s="86"/>
    </row>
    <row r="42" spans="1:22" ht="15">
      <c r="A42" s="86" t="s">
        <v>1532</v>
      </c>
      <c r="B42" s="86">
        <v>6</v>
      </c>
      <c r="C42" s="86" t="s">
        <v>1535</v>
      </c>
      <c r="D42" s="86">
        <v>3</v>
      </c>
      <c r="E42" s="86" t="s">
        <v>1545</v>
      </c>
      <c r="F42" s="86">
        <v>5</v>
      </c>
      <c r="G42" s="86"/>
      <c r="H42" s="86"/>
      <c r="I42" s="86"/>
      <c r="J42" s="86"/>
      <c r="K42" s="86"/>
      <c r="L42" s="86"/>
      <c r="M42" s="86"/>
      <c r="N42" s="86"/>
      <c r="O42" s="86" t="s">
        <v>1557</v>
      </c>
      <c r="P42" s="86">
        <v>2</v>
      </c>
      <c r="Q42" s="86"/>
      <c r="R42" s="86"/>
      <c r="S42" s="86" t="s">
        <v>1567</v>
      </c>
      <c r="T42" s="86">
        <v>3</v>
      </c>
      <c r="U42" s="86"/>
      <c r="V42" s="86"/>
    </row>
    <row r="45" spans="1:22" ht="15" customHeight="1">
      <c r="A45" s="13" t="s">
        <v>1576</v>
      </c>
      <c r="B45" s="13" t="s">
        <v>1452</v>
      </c>
      <c r="C45" s="13" t="s">
        <v>1587</v>
      </c>
      <c r="D45" s="13" t="s">
        <v>1455</v>
      </c>
      <c r="E45" s="13" t="s">
        <v>1598</v>
      </c>
      <c r="F45" s="13" t="s">
        <v>1457</v>
      </c>
      <c r="G45" s="78" t="s">
        <v>1599</v>
      </c>
      <c r="H45" s="78" t="s">
        <v>1459</v>
      </c>
      <c r="I45" s="78" t="s">
        <v>1600</v>
      </c>
      <c r="J45" s="78" t="s">
        <v>1461</v>
      </c>
      <c r="K45" s="78" t="s">
        <v>1601</v>
      </c>
      <c r="L45" s="78" t="s">
        <v>1463</v>
      </c>
      <c r="M45" s="78" t="s">
        <v>1602</v>
      </c>
      <c r="N45" s="78" t="s">
        <v>1465</v>
      </c>
      <c r="O45" s="13" t="s">
        <v>1603</v>
      </c>
      <c r="P45" s="13" t="s">
        <v>1467</v>
      </c>
      <c r="Q45" s="78" t="s">
        <v>1614</v>
      </c>
      <c r="R45" s="78" t="s">
        <v>1469</v>
      </c>
      <c r="S45" s="13" t="s">
        <v>1615</v>
      </c>
      <c r="T45" s="13" t="s">
        <v>1471</v>
      </c>
      <c r="U45" s="78" t="s">
        <v>1626</v>
      </c>
      <c r="V45" s="78" t="s">
        <v>1472</v>
      </c>
    </row>
    <row r="46" spans="1:22" ht="15">
      <c r="A46" s="86" t="s">
        <v>1577</v>
      </c>
      <c r="B46" s="86">
        <v>5</v>
      </c>
      <c r="C46" s="86" t="s">
        <v>1588</v>
      </c>
      <c r="D46" s="86">
        <v>3</v>
      </c>
      <c r="E46" s="86" t="s">
        <v>1577</v>
      </c>
      <c r="F46" s="86">
        <v>5</v>
      </c>
      <c r="G46" s="86"/>
      <c r="H46" s="86"/>
      <c r="I46" s="86"/>
      <c r="J46" s="86"/>
      <c r="K46" s="86"/>
      <c r="L46" s="86"/>
      <c r="M46" s="86"/>
      <c r="N46" s="86"/>
      <c r="O46" s="86" t="s">
        <v>1604</v>
      </c>
      <c r="P46" s="86">
        <v>4</v>
      </c>
      <c r="Q46" s="86"/>
      <c r="R46" s="86"/>
      <c r="S46" s="86" t="s">
        <v>1616</v>
      </c>
      <c r="T46" s="86">
        <v>3</v>
      </c>
      <c r="U46" s="86"/>
      <c r="V46" s="86"/>
    </row>
    <row r="47" spans="1:22" ht="15">
      <c r="A47" s="86" t="s">
        <v>1578</v>
      </c>
      <c r="B47" s="86">
        <v>5</v>
      </c>
      <c r="C47" s="86" t="s">
        <v>1589</v>
      </c>
      <c r="D47" s="86">
        <v>3</v>
      </c>
      <c r="E47" s="86" t="s">
        <v>1578</v>
      </c>
      <c r="F47" s="86">
        <v>5</v>
      </c>
      <c r="G47" s="86"/>
      <c r="H47" s="86"/>
      <c r="I47" s="86"/>
      <c r="J47" s="86"/>
      <c r="K47" s="86"/>
      <c r="L47" s="86"/>
      <c r="M47" s="86"/>
      <c r="N47" s="86"/>
      <c r="O47" s="86" t="s">
        <v>1605</v>
      </c>
      <c r="P47" s="86">
        <v>2</v>
      </c>
      <c r="Q47" s="86"/>
      <c r="R47" s="86"/>
      <c r="S47" s="86" t="s">
        <v>1617</v>
      </c>
      <c r="T47" s="86">
        <v>3</v>
      </c>
      <c r="U47" s="86"/>
      <c r="V47" s="86"/>
    </row>
    <row r="48" spans="1:22" ht="15">
      <c r="A48" s="86" t="s">
        <v>1579</v>
      </c>
      <c r="B48" s="86">
        <v>5</v>
      </c>
      <c r="C48" s="86" t="s">
        <v>1590</v>
      </c>
      <c r="D48" s="86">
        <v>3</v>
      </c>
      <c r="E48" s="86" t="s">
        <v>1579</v>
      </c>
      <c r="F48" s="86">
        <v>5</v>
      </c>
      <c r="G48" s="86"/>
      <c r="H48" s="86"/>
      <c r="I48" s="86"/>
      <c r="J48" s="86"/>
      <c r="K48" s="86"/>
      <c r="L48" s="86"/>
      <c r="M48" s="86"/>
      <c r="N48" s="86"/>
      <c r="O48" s="86" t="s">
        <v>1606</v>
      </c>
      <c r="P48" s="86">
        <v>2</v>
      </c>
      <c r="Q48" s="86"/>
      <c r="R48" s="86"/>
      <c r="S48" s="86" t="s">
        <v>1618</v>
      </c>
      <c r="T48" s="86">
        <v>3</v>
      </c>
      <c r="U48" s="86"/>
      <c r="V48" s="86"/>
    </row>
    <row r="49" spans="1:22" ht="15">
      <c r="A49" s="86" t="s">
        <v>1580</v>
      </c>
      <c r="B49" s="86">
        <v>5</v>
      </c>
      <c r="C49" s="86" t="s">
        <v>1591</v>
      </c>
      <c r="D49" s="86">
        <v>3</v>
      </c>
      <c r="E49" s="86" t="s">
        <v>1580</v>
      </c>
      <c r="F49" s="86">
        <v>5</v>
      </c>
      <c r="G49" s="86"/>
      <c r="H49" s="86"/>
      <c r="I49" s="86"/>
      <c r="J49" s="86"/>
      <c r="K49" s="86"/>
      <c r="L49" s="86"/>
      <c r="M49" s="86"/>
      <c r="N49" s="86"/>
      <c r="O49" s="86" t="s">
        <v>1607</v>
      </c>
      <c r="P49" s="86">
        <v>2</v>
      </c>
      <c r="Q49" s="86"/>
      <c r="R49" s="86"/>
      <c r="S49" s="86" t="s">
        <v>1619</v>
      </c>
      <c r="T49" s="86">
        <v>3</v>
      </c>
      <c r="U49" s="86"/>
      <c r="V49" s="86"/>
    </row>
    <row r="50" spans="1:22" ht="15">
      <c r="A50" s="86" t="s">
        <v>1581</v>
      </c>
      <c r="B50" s="86">
        <v>5</v>
      </c>
      <c r="C50" s="86" t="s">
        <v>1592</v>
      </c>
      <c r="D50" s="86">
        <v>3</v>
      </c>
      <c r="E50" s="86" t="s">
        <v>1581</v>
      </c>
      <c r="F50" s="86">
        <v>5</v>
      </c>
      <c r="G50" s="86"/>
      <c r="H50" s="86"/>
      <c r="I50" s="86"/>
      <c r="J50" s="86"/>
      <c r="K50" s="86"/>
      <c r="L50" s="86"/>
      <c r="M50" s="86"/>
      <c r="N50" s="86"/>
      <c r="O50" s="86" t="s">
        <v>1608</v>
      </c>
      <c r="P50" s="86">
        <v>2</v>
      </c>
      <c r="Q50" s="86"/>
      <c r="R50" s="86"/>
      <c r="S50" s="86" t="s">
        <v>1620</v>
      </c>
      <c r="T50" s="86">
        <v>3</v>
      </c>
      <c r="U50" s="86"/>
      <c r="V50" s="86"/>
    </row>
    <row r="51" spans="1:22" ht="15">
      <c r="A51" s="86" t="s">
        <v>1582</v>
      </c>
      <c r="B51" s="86">
        <v>5</v>
      </c>
      <c r="C51" s="86" t="s">
        <v>1593</v>
      </c>
      <c r="D51" s="86">
        <v>3</v>
      </c>
      <c r="E51" s="86" t="s">
        <v>1582</v>
      </c>
      <c r="F51" s="86">
        <v>5</v>
      </c>
      <c r="G51" s="86"/>
      <c r="H51" s="86"/>
      <c r="I51" s="86"/>
      <c r="J51" s="86"/>
      <c r="K51" s="86"/>
      <c r="L51" s="86"/>
      <c r="M51" s="86"/>
      <c r="N51" s="86"/>
      <c r="O51" s="86" t="s">
        <v>1609</v>
      </c>
      <c r="P51" s="86">
        <v>2</v>
      </c>
      <c r="Q51" s="86"/>
      <c r="R51" s="86"/>
      <c r="S51" s="86" t="s">
        <v>1621</v>
      </c>
      <c r="T51" s="86">
        <v>3</v>
      </c>
      <c r="U51" s="86"/>
      <c r="V51" s="86"/>
    </row>
    <row r="52" spans="1:22" ht="15">
      <c r="A52" s="86" t="s">
        <v>1583</v>
      </c>
      <c r="B52" s="86">
        <v>5</v>
      </c>
      <c r="C52" s="86" t="s">
        <v>1594</v>
      </c>
      <c r="D52" s="86">
        <v>3</v>
      </c>
      <c r="E52" s="86" t="s">
        <v>1583</v>
      </c>
      <c r="F52" s="86">
        <v>5</v>
      </c>
      <c r="G52" s="86"/>
      <c r="H52" s="86"/>
      <c r="I52" s="86"/>
      <c r="J52" s="86"/>
      <c r="K52" s="86"/>
      <c r="L52" s="86"/>
      <c r="M52" s="86"/>
      <c r="N52" s="86"/>
      <c r="O52" s="86" t="s">
        <v>1610</v>
      </c>
      <c r="P52" s="86">
        <v>2</v>
      </c>
      <c r="Q52" s="86"/>
      <c r="R52" s="86"/>
      <c r="S52" s="86" t="s">
        <v>1622</v>
      </c>
      <c r="T52" s="86">
        <v>3</v>
      </c>
      <c r="U52" s="86"/>
      <c r="V52" s="86"/>
    </row>
    <row r="53" spans="1:22" ht="15">
      <c r="A53" s="86" t="s">
        <v>1584</v>
      </c>
      <c r="B53" s="86">
        <v>5</v>
      </c>
      <c r="C53" s="86" t="s">
        <v>1595</v>
      </c>
      <c r="D53" s="86">
        <v>3</v>
      </c>
      <c r="E53" s="86" t="s">
        <v>1584</v>
      </c>
      <c r="F53" s="86">
        <v>5</v>
      </c>
      <c r="G53" s="86"/>
      <c r="H53" s="86"/>
      <c r="I53" s="86"/>
      <c r="J53" s="86"/>
      <c r="K53" s="86"/>
      <c r="L53" s="86"/>
      <c r="M53" s="86"/>
      <c r="N53" s="86"/>
      <c r="O53" s="86" t="s">
        <v>1611</v>
      </c>
      <c r="P53" s="86">
        <v>2</v>
      </c>
      <c r="Q53" s="86"/>
      <c r="R53" s="86"/>
      <c r="S53" s="86" t="s">
        <v>1623</v>
      </c>
      <c r="T53" s="86">
        <v>3</v>
      </c>
      <c r="U53" s="86"/>
      <c r="V53" s="86"/>
    </row>
    <row r="54" spans="1:22" ht="15">
      <c r="A54" s="86" t="s">
        <v>1585</v>
      </c>
      <c r="B54" s="86">
        <v>5</v>
      </c>
      <c r="C54" s="86" t="s">
        <v>1596</v>
      </c>
      <c r="D54" s="86">
        <v>3</v>
      </c>
      <c r="E54" s="86" t="s">
        <v>1585</v>
      </c>
      <c r="F54" s="86">
        <v>5</v>
      </c>
      <c r="G54" s="86"/>
      <c r="H54" s="86"/>
      <c r="I54" s="86"/>
      <c r="J54" s="86"/>
      <c r="K54" s="86"/>
      <c r="L54" s="86"/>
      <c r="M54" s="86"/>
      <c r="N54" s="86"/>
      <c r="O54" s="86" t="s">
        <v>1612</v>
      </c>
      <c r="P54" s="86">
        <v>2</v>
      </c>
      <c r="Q54" s="86"/>
      <c r="R54" s="86"/>
      <c r="S54" s="86" t="s">
        <v>1624</v>
      </c>
      <c r="T54" s="86">
        <v>3</v>
      </c>
      <c r="U54" s="86"/>
      <c r="V54" s="86"/>
    </row>
    <row r="55" spans="1:22" ht="15">
      <c r="A55" s="86" t="s">
        <v>1586</v>
      </c>
      <c r="B55" s="86">
        <v>5</v>
      </c>
      <c r="C55" s="86" t="s">
        <v>1597</v>
      </c>
      <c r="D55" s="86">
        <v>3</v>
      </c>
      <c r="E55" s="86" t="s">
        <v>1586</v>
      </c>
      <c r="F55" s="86">
        <v>5</v>
      </c>
      <c r="G55" s="86"/>
      <c r="H55" s="86"/>
      <c r="I55" s="86"/>
      <c r="J55" s="86"/>
      <c r="K55" s="86"/>
      <c r="L55" s="86"/>
      <c r="M55" s="86"/>
      <c r="N55" s="86"/>
      <c r="O55" s="86" t="s">
        <v>1613</v>
      </c>
      <c r="P55" s="86">
        <v>2</v>
      </c>
      <c r="Q55" s="86"/>
      <c r="R55" s="86"/>
      <c r="S55" s="86" t="s">
        <v>1625</v>
      </c>
      <c r="T55" s="86">
        <v>3</v>
      </c>
      <c r="U55" s="86"/>
      <c r="V55" s="86"/>
    </row>
    <row r="58" spans="1:22" ht="15" customHeight="1">
      <c r="A58" s="13" t="s">
        <v>1634</v>
      </c>
      <c r="B58" s="13" t="s">
        <v>1452</v>
      </c>
      <c r="C58" s="13" t="s">
        <v>1636</v>
      </c>
      <c r="D58" s="13" t="s">
        <v>1455</v>
      </c>
      <c r="E58" s="78" t="s">
        <v>1637</v>
      </c>
      <c r="F58" s="78" t="s">
        <v>1457</v>
      </c>
      <c r="G58" s="13" t="s">
        <v>1640</v>
      </c>
      <c r="H58" s="13" t="s">
        <v>1459</v>
      </c>
      <c r="I58" s="78" t="s">
        <v>1644</v>
      </c>
      <c r="J58" s="78" t="s">
        <v>1461</v>
      </c>
      <c r="K58" s="13" t="s">
        <v>1646</v>
      </c>
      <c r="L58" s="13" t="s">
        <v>1463</v>
      </c>
      <c r="M58" s="13" t="s">
        <v>1648</v>
      </c>
      <c r="N58" s="13" t="s">
        <v>1465</v>
      </c>
      <c r="O58" s="13" t="s">
        <v>1650</v>
      </c>
      <c r="P58" s="13" t="s">
        <v>1467</v>
      </c>
      <c r="Q58" s="78" t="s">
        <v>1652</v>
      </c>
      <c r="R58" s="78" t="s">
        <v>1469</v>
      </c>
      <c r="S58" s="78" t="s">
        <v>1654</v>
      </c>
      <c r="T58" s="78" t="s">
        <v>1471</v>
      </c>
      <c r="U58" s="13" t="s">
        <v>1656</v>
      </c>
      <c r="V58" s="13" t="s">
        <v>1472</v>
      </c>
    </row>
    <row r="59" spans="1:22" ht="15">
      <c r="A59" s="78" t="s">
        <v>298</v>
      </c>
      <c r="B59" s="78">
        <v>3</v>
      </c>
      <c r="C59" s="78" t="s">
        <v>298</v>
      </c>
      <c r="D59" s="78">
        <v>3</v>
      </c>
      <c r="E59" s="78"/>
      <c r="F59" s="78"/>
      <c r="G59" s="78" t="s">
        <v>251</v>
      </c>
      <c r="H59" s="78">
        <v>1</v>
      </c>
      <c r="I59" s="78"/>
      <c r="J59" s="78"/>
      <c r="K59" s="78" t="s">
        <v>304</v>
      </c>
      <c r="L59" s="78">
        <v>1</v>
      </c>
      <c r="M59" s="78" t="s">
        <v>325</v>
      </c>
      <c r="N59" s="78">
        <v>1</v>
      </c>
      <c r="O59" s="78" t="s">
        <v>322</v>
      </c>
      <c r="P59" s="78">
        <v>2</v>
      </c>
      <c r="Q59" s="78"/>
      <c r="R59" s="78"/>
      <c r="S59" s="78"/>
      <c r="T59" s="78"/>
      <c r="U59" s="78" t="s">
        <v>309</v>
      </c>
      <c r="V59" s="78">
        <v>1</v>
      </c>
    </row>
    <row r="60" spans="1:22" ht="15">
      <c r="A60" s="78" t="s">
        <v>322</v>
      </c>
      <c r="B60" s="78">
        <v>2</v>
      </c>
      <c r="C60" s="78"/>
      <c r="D60" s="78"/>
      <c r="E60" s="78"/>
      <c r="F60" s="78"/>
      <c r="G60" s="78"/>
      <c r="H60" s="78"/>
      <c r="I60" s="78"/>
      <c r="J60" s="78"/>
      <c r="K60" s="78"/>
      <c r="L60" s="78"/>
      <c r="M60" s="78"/>
      <c r="N60" s="78"/>
      <c r="O60" s="78"/>
      <c r="P60" s="78"/>
      <c r="Q60" s="78"/>
      <c r="R60" s="78"/>
      <c r="S60" s="78"/>
      <c r="T60" s="78"/>
      <c r="U60" s="78"/>
      <c r="V60" s="78"/>
    </row>
    <row r="61" spans="1:22" ht="15">
      <c r="A61" s="78" t="s">
        <v>325</v>
      </c>
      <c r="B61" s="78">
        <v>1</v>
      </c>
      <c r="C61" s="78"/>
      <c r="D61" s="78"/>
      <c r="E61" s="78"/>
      <c r="F61" s="78"/>
      <c r="G61" s="78"/>
      <c r="H61" s="78"/>
      <c r="I61" s="78"/>
      <c r="J61" s="78"/>
      <c r="K61" s="78"/>
      <c r="L61" s="78"/>
      <c r="M61" s="78"/>
      <c r="N61" s="78"/>
      <c r="O61" s="78"/>
      <c r="P61" s="78"/>
      <c r="Q61" s="78"/>
      <c r="R61" s="78"/>
      <c r="S61" s="78"/>
      <c r="T61" s="78"/>
      <c r="U61" s="78"/>
      <c r="V61" s="78"/>
    </row>
    <row r="62" spans="1:22" ht="15">
      <c r="A62" s="78" t="s">
        <v>318</v>
      </c>
      <c r="B62" s="78">
        <v>1</v>
      </c>
      <c r="C62" s="78"/>
      <c r="D62" s="78"/>
      <c r="E62" s="78"/>
      <c r="F62" s="78"/>
      <c r="G62" s="78"/>
      <c r="H62" s="78"/>
      <c r="I62" s="78"/>
      <c r="J62" s="78"/>
      <c r="K62" s="78"/>
      <c r="L62" s="78"/>
      <c r="M62" s="78"/>
      <c r="N62" s="78"/>
      <c r="O62" s="78"/>
      <c r="P62" s="78"/>
      <c r="Q62" s="78"/>
      <c r="R62" s="78"/>
      <c r="S62" s="78"/>
      <c r="T62" s="78"/>
      <c r="U62" s="78"/>
      <c r="V62" s="78"/>
    </row>
    <row r="63" spans="1:22" ht="15">
      <c r="A63" s="78" t="s">
        <v>317</v>
      </c>
      <c r="B63" s="78">
        <v>1</v>
      </c>
      <c r="C63" s="78"/>
      <c r="D63" s="78"/>
      <c r="E63" s="78"/>
      <c r="F63" s="78"/>
      <c r="G63" s="78"/>
      <c r="H63" s="78"/>
      <c r="I63" s="78"/>
      <c r="J63" s="78"/>
      <c r="K63" s="78"/>
      <c r="L63" s="78"/>
      <c r="M63" s="78"/>
      <c r="N63" s="78"/>
      <c r="O63" s="78"/>
      <c r="P63" s="78"/>
      <c r="Q63" s="78"/>
      <c r="R63" s="78"/>
      <c r="S63" s="78"/>
      <c r="T63" s="78"/>
      <c r="U63" s="78"/>
      <c r="V63" s="78"/>
    </row>
    <row r="64" spans="1:22" ht="15">
      <c r="A64" s="78" t="s">
        <v>316</v>
      </c>
      <c r="B64" s="78">
        <v>1</v>
      </c>
      <c r="C64" s="78"/>
      <c r="D64" s="78"/>
      <c r="E64" s="78"/>
      <c r="F64" s="78"/>
      <c r="G64" s="78"/>
      <c r="H64" s="78"/>
      <c r="I64" s="78"/>
      <c r="J64" s="78"/>
      <c r="K64" s="78"/>
      <c r="L64" s="78"/>
      <c r="M64" s="78"/>
      <c r="N64" s="78"/>
      <c r="O64" s="78"/>
      <c r="P64" s="78"/>
      <c r="Q64" s="78"/>
      <c r="R64" s="78"/>
      <c r="S64" s="78"/>
      <c r="T64" s="78"/>
      <c r="U64" s="78"/>
      <c r="V64" s="78"/>
    </row>
    <row r="65" spans="1:22" ht="15">
      <c r="A65" s="78" t="s">
        <v>309</v>
      </c>
      <c r="B65" s="78">
        <v>1</v>
      </c>
      <c r="C65" s="78"/>
      <c r="D65" s="78"/>
      <c r="E65" s="78"/>
      <c r="F65" s="78"/>
      <c r="G65" s="78"/>
      <c r="H65" s="78"/>
      <c r="I65" s="78"/>
      <c r="J65" s="78"/>
      <c r="K65" s="78"/>
      <c r="L65" s="78"/>
      <c r="M65" s="78"/>
      <c r="N65" s="78"/>
      <c r="O65" s="78"/>
      <c r="P65" s="78"/>
      <c r="Q65" s="78"/>
      <c r="R65" s="78"/>
      <c r="S65" s="78"/>
      <c r="T65" s="78"/>
      <c r="U65" s="78"/>
      <c r="V65" s="78"/>
    </row>
    <row r="66" spans="1:22" ht="15">
      <c r="A66" s="78" t="s">
        <v>307</v>
      </c>
      <c r="B66" s="78">
        <v>1</v>
      </c>
      <c r="C66" s="78"/>
      <c r="D66" s="78"/>
      <c r="E66" s="78"/>
      <c r="F66" s="78"/>
      <c r="G66" s="78"/>
      <c r="H66" s="78"/>
      <c r="I66" s="78"/>
      <c r="J66" s="78"/>
      <c r="K66" s="78"/>
      <c r="L66" s="78"/>
      <c r="M66" s="78"/>
      <c r="N66" s="78"/>
      <c r="O66" s="78"/>
      <c r="P66" s="78"/>
      <c r="Q66" s="78"/>
      <c r="R66" s="78"/>
      <c r="S66" s="78"/>
      <c r="T66" s="78"/>
      <c r="U66" s="78"/>
      <c r="V66" s="78"/>
    </row>
    <row r="67" spans="1:22" ht="15">
      <c r="A67" s="78" t="s">
        <v>304</v>
      </c>
      <c r="B67" s="78">
        <v>1</v>
      </c>
      <c r="C67" s="78"/>
      <c r="D67" s="78"/>
      <c r="E67" s="78"/>
      <c r="F67" s="78"/>
      <c r="G67" s="78"/>
      <c r="H67" s="78"/>
      <c r="I67" s="78"/>
      <c r="J67" s="78"/>
      <c r="K67" s="78"/>
      <c r="L67" s="78"/>
      <c r="M67" s="78"/>
      <c r="N67" s="78"/>
      <c r="O67" s="78"/>
      <c r="P67" s="78"/>
      <c r="Q67" s="78"/>
      <c r="R67" s="78"/>
      <c r="S67" s="78"/>
      <c r="T67" s="78"/>
      <c r="U67" s="78"/>
      <c r="V67" s="78"/>
    </row>
    <row r="68" spans="1:22" ht="15">
      <c r="A68" s="78" t="s">
        <v>300</v>
      </c>
      <c r="B68" s="78">
        <v>1</v>
      </c>
      <c r="C68" s="78"/>
      <c r="D68" s="78"/>
      <c r="E68" s="78"/>
      <c r="F68" s="78"/>
      <c r="G68" s="78"/>
      <c r="H68" s="78"/>
      <c r="I68" s="78"/>
      <c r="J68" s="78"/>
      <c r="K68" s="78"/>
      <c r="L68" s="78"/>
      <c r="M68" s="78"/>
      <c r="N68" s="78"/>
      <c r="O68" s="78"/>
      <c r="P68" s="78"/>
      <c r="Q68" s="78"/>
      <c r="R68" s="78"/>
      <c r="S68" s="78"/>
      <c r="T68" s="78"/>
      <c r="U68" s="78"/>
      <c r="V68" s="78"/>
    </row>
    <row r="71" spans="1:22" ht="15" customHeight="1">
      <c r="A71" s="13" t="s">
        <v>1635</v>
      </c>
      <c r="B71" s="13" t="s">
        <v>1452</v>
      </c>
      <c r="C71" s="13" t="s">
        <v>1638</v>
      </c>
      <c r="D71" s="13" t="s">
        <v>1455</v>
      </c>
      <c r="E71" s="13" t="s">
        <v>1639</v>
      </c>
      <c r="F71" s="13" t="s">
        <v>1457</v>
      </c>
      <c r="G71" s="13" t="s">
        <v>1643</v>
      </c>
      <c r="H71" s="13" t="s">
        <v>1459</v>
      </c>
      <c r="I71" s="13" t="s">
        <v>1645</v>
      </c>
      <c r="J71" s="13" t="s">
        <v>1461</v>
      </c>
      <c r="K71" s="13" t="s">
        <v>1647</v>
      </c>
      <c r="L71" s="13" t="s">
        <v>1463</v>
      </c>
      <c r="M71" s="13" t="s">
        <v>1649</v>
      </c>
      <c r="N71" s="13" t="s">
        <v>1465</v>
      </c>
      <c r="O71" s="13" t="s">
        <v>1651</v>
      </c>
      <c r="P71" s="13" t="s">
        <v>1467</v>
      </c>
      <c r="Q71" s="13" t="s">
        <v>1653</v>
      </c>
      <c r="R71" s="13" t="s">
        <v>1469</v>
      </c>
      <c r="S71" s="78" t="s">
        <v>1655</v>
      </c>
      <c r="T71" s="78" t="s">
        <v>1471</v>
      </c>
      <c r="U71" s="13" t="s">
        <v>1657</v>
      </c>
      <c r="V71" s="13" t="s">
        <v>1472</v>
      </c>
    </row>
    <row r="72" spans="1:22" ht="15">
      <c r="A72" s="78" t="s">
        <v>1544</v>
      </c>
      <c r="B72" s="78">
        <v>5</v>
      </c>
      <c r="C72" s="78" t="s">
        <v>297</v>
      </c>
      <c r="D72" s="78">
        <v>3</v>
      </c>
      <c r="E72" s="78" t="s">
        <v>1544</v>
      </c>
      <c r="F72" s="78">
        <v>5</v>
      </c>
      <c r="G72" s="78" t="s">
        <v>216</v>
      </c>
      <c r="H72" s="78">
        <v>1</v>
      </c>
      <c r="I72" s="78" t="s">
        <v>315</v>
      </c>
      <c r="J72" s="78">
        <v>1</v>
      </c>
      <c r="K72" s="78" t="s">
        <v>303</v>
      </c>
      <c r="L72" s="78">
        <v>1</v>
      </c>
      <c r="M72" s="78" t="s">
        <v>324</v>
      </c>
      <c r="N72" s="78">
        <v>1</v>
      </c>
      <c r="O72" s="78" t="s">
        <v>321</v>
      </c>
      <c r="P72" s="78">
        <v>2</v>
      </c>
      <c r="Q72" s="78" t="s">
        <v>262</v>
      </c>
      <c r="R72" s="78">
        <v>1</v>
      </c>
      <c r="S72" s="78"/>
      <c r="T72" s="78"/>
      <c r="U72" s="78" t="s">
        <v>308</v>
      </c>
      <c r="V72" s="78">
        <v>1</v>
      </c>
    </row>
    <row r="73" spans="1:22" ht="15">
      <c r="A73" s="78" t="s">
        <v>262</v>
      </c>
      <c r="B73" s="78">
        <v>4</v>
      </c>
      <c r="C73" s="78" t="s">
        <v>296</v>
      </c>
      <c r="D73" s="78">
        <v>3</v>
      </c>
      <c r="E73" s="78" t="s">
        <v>1641</v>
      </c>
      <c r="F73" s="78">
        <v>3</v>
      </c>
      <c r="G73" s="78" t="s">
        <v>320</v>
      </c>
      <c r="H73" s="78">
        <v>1</v>
      </c>
      <c r="I73" s="78" t="s">
        <v>314</v>
      </c>
      <c r="J73" s="78">
        <v>1</v>
      </c>
      <c r="K73" s="78" t="s">
        <v>302</v>
      </c>
      <c r="L73" s="78">
        <v>1</v>
      </c>
      <c r="M73" s="78" t="s">
        <v>323</v>
      </c>
      <c r="N73" s="78">
        <v>1</v>
      </c>
      <c r="O73" s="78"/>
      <c r="P73" s="78"/>
      <c r="Q73" s="78" t="s">
        <v>311</v>
      </c>
      <c r="R73" s="78">
        <v>1</v>
      </c>
      <c r="S73" s="78"/>
      <c r="T73" s="78"/>
      <c r="U73" s="78"/>
      <c r="V73" s="78"/>
    </row>
    <row r="74" spans="1:22" ht="15">
      <c r="A74" s="78" t="s">
        <v>297</v>
      </c>
      <c r="B74" s="78">
        <v>3</v>
      </c>
      <c r="C74" s="78" t="s">
        <v>1534</v>
      </c>
      <c r="D74" s="78">
        <v>3</v>
      </c>
      <c r="E74" s="78" t="s">
        <v>1642</v>
      </c>
      <c r="F74" s="78">
        <v>2</v>
      </c>
      <c r="G74" s="78" t="s">
        <v>319</v>
      </c>
      <c r="H74" s="78">
        <v>1</v>
      </c>
      <c r="I74" s="78" t="s">
        <v>313</v>
      </c>
      <c r="J74" s="78">
        <v>1</v>
      </c>
      <c r="K74" s="78" t="s">
        <v>301</v>
      </c>
      <c r="L74" s="78">
        <v>1</v>
      </c>
      <c r="M74" s="78"/>
      <c r="N74" s="78"/>
      <c r="O74" s="78"/>
      <c r="P74" s="78"/>
      <c r="Q74" s="78" t="s">
        <v>310</v>
      </c>
      <c r="R74" s="78">
        <v>1</v>
      </c>
      <c r="S74" s="78"/>
      <c r="T74" s="78"/>
      <c r="U74" s="78"/>
      <c r="V74" s="78"/>
    </row>
    <row r="75" spans="1:22" ht="15">
      <c r="A75" s="78" t="s">
        <v>296</v>
      </c>
      <c r="B75" s="78">
        <v>3</v>
      </c>
      <c r="C75" s="78" t="s">
        <v>295</v>
      </c>
      <c r="D75" s="78">
        <v>3</v>
      </c>
      <c r="E75" s="78"/>
      <c r="F75" s="78"/>
      <c r="G75" s="78"/>
      <c r="H75" s="78"/>
      <c r="I75" s="78" t="s">
        <v>312</v>
      </c>
      <c r="J75" s="78">
        <v>1</v>
      </c>
      <c r="K75" s="78"/>
      <c r="L75" s="78"/>
      <c r="M75" s="78"/>
      <c r="N75" s="78"/>
      <c r="O75" s="78"/>
      <c r="P75" s="78"/>
      <c r="Q75" s="78"/>
      <c r="R75" s="78"/>
      <c r="S75" s="78"/>
      <c r="T75" s="78"/>
      <c r="U75" s="78"/>
      <c r="V75" s="78"/>
    </row>
    <row r="76" spans="1:22" ht="15">
      <c r="A76" s="78" t="s">
        <v>1534</v>
      </c>
      <c r="B76" s="78">
        <v>3</v>
      </c>
      <c r="C76" s="78" t="s">
        <v>294</v>
      </c>
      <c r="D76" s="78">
        <v>3</v>
      </c>
      <c r="E76" s="78"/>
      <c r="F76" s="78"/>
      <c r="G76" s="78"/>
      <c r="H76" s="78"/>
      <c r="I76" s="78"/>
      <c r="J76" s="78"/>
      <c r="K76" s="78"/>
      <c r="L76" s="78"/>
      <c r="M76" s="78"/>
      <c r="N76" s="78"/>
      <c r="O76" s="78"/>
      <c r="P76" s="78"/>
      <c r="Q76" s="78"/>
      <c r="R76" s="78"/>
      <c r="S76" s="78"/>
      <c r="T76" s="78"/>
      <c r="U76" s="78"/>
      <c r="V76" s="78"/>
    </row>
    <row r="77" spans="1:22" ht="15">
      <c r="A77" s="78" t="s">
        <v>295</v>
      </c>
      <c r="B77" s="78">
        <v>3</v>
      </c>
      <c r="C77" s="78" t="s">
        <v>293</v>
      </c>
      <c r="D77" s="78">
        <v>3</v>
      </c>
      <c r="E77" s="78"/>
      <c r="F77" s="78"/>
      <c r="G77" s="78"/>
      <c r="H77" s="78"/>
      <c r="I77" s="78"/>
      <c r="J77" s="78"/>
      <c r="K77" s="78"/>
      <c r="L77" s="78"/>
      <c r="M77" s="78"/>
      <c r="N77" s="78"/>
      <c r="O77" s="78"/>
      <c r="P77" s="78"/>
      <c r="Q77" s="78"/>
      <c r="R77" s="78"/>
      <c r="S77" s="78"/>
      <c r="T77" s="78"/>
      <c r="U77" s="78"/>
      <c r="V77" s="78"/>
    </row>
    <row r="78" spans="1:22" ht="15">
      <c r="A78" s="78" t="s">
        <v>294</v>
      </c>
      <c r="B78" s="78">
        <v>3</v>
      </c>
      <c r="C78" s="78" t="s">
        <v>223</v>
      </c>
      <c r="D78" s="78">
        <v>3</v>
      </c>
      <c r="E78" s="78"/>
      <c r="F78" s="78"/>
      <c r="G78" s="78"/>
      <c r="H78" s="78"/>
      <c r="I78" s="78"/>
      <c r="J78" s="78"/>
      <c r="K78" s="78"/>
      <c r="L78" s="78"/>
      <c r="M78" s="78"/>
      <c r="N78" s="78"/>
      <c r="O78" s="78"/>
      <c r="P78" s="78"/>
      <c r="Q78" s="78"/>
      <c r="R78" s="78"/>
      <c r="S78" s="78"/>
      <c r="T78" s="78"/>
      <c r="U78" s="78"/>
      <c r="V78" s="78"/>
    </row>
    <row r="79" spans="1:22" ht="15">
      <c r="A79" s="78" t="s">
        <v>293</v>
      </c>
      <c r="B79" s="78">
        <v>3</v>
      </c>
      <c r="C79" s="78" t="s">
        <v>292</v>
      </c>
      <c r="D79" s="78">
        <v>3</v>
      </c>
      <c r="E79" s="78"/>
      <c r="F79" s="78"/>
      <c r="G79" s="78"/>
      <c r="H79" s="78"/>
      <c r="I79" s="78"/>
      <c r="J79" s="78"/>
      <c r="K79" s="78"/>
      <c r="L79" s="78"/>
      <c r="M79" s="78"/>
      <c r="N79" s="78"/>
      <c r="O79" s="78"/>
      <c r="P79" s="78"/>
      <c r="Q79" s="78"/>
      <c r="R79" s="78"/>
      <c r="S79" s="78"/>
      <c r="T79" s="78"/>
      <c r="U79" s="78"/>
      <c r="V79" s="78"/>
    </row>
    <row r="80" spans="1:22" ht="15">
      <c r="A80" s="78" t="s">
        <v>223</v>
      </c>
      <c r="B80" s="78">
        <v>3</v>
      </c>
      <c r="C80" s="78" t="s">
        <v>1535</v>
      </c>
      <c r="D80" s="78">
        <v>3</v>
      </c>
      <c r="E80" s="78"/>
      <c r="F80" s="78"/>
      <c r="G80" s="78"/>
      <c r="H80" s="78"/>
      <c r="I80" s="78"/>
      <c r="J80" s="78"/>
      <c r="K80" s="78"/>
      <c r="L80" s="78"/>
      <c r="M80" s="78"/>
      <c r="N80" s="78"/>
      <c r="O80" s="78"/>
      <c r="P80" s="78"/>
      <c r="Q80" s="78"/>
      <c r="R80" s="78"/>
      <c r="S80" s="78"/>
      <c r="T80" s="78"/>
      <c r="U80" s="78"/>
      <c r="V80" s="78"/>
    </row>
    <row r="81" spans="1:22" ht="15">
      <c r="A81" s="78" t="s">
        <v>292</v>
      </c>
      <c r="B81" s="78">
        <v>3</v>
      </c>
      <c r="C81" s="78" t="s">
        <v>291</v>
      </c>
      <c r="D81" s="78">
        <v>3</v>
      </c>
      <c r="E81" s="78"/>
      <c r="F81" s="78"/>
      <c r="G81" s="78"/>
      <c r="H81" s="78"/>
      <c r="I81" s="78"/>
      <c r="J81" s="78"/>
      <c r="K81" s="78"/>
      <c r="L81" s="78"/>
      <c r="M81" s="78"/>
      <c r="N81" s="78"/>
      <c r="O81" s="78"/>
      <c r="P81" s="78"/>
      <c r="Q81" s="78"/>
      <c r="R81" s="78"/>
      <c r="S81" s="78"/>
      <c r="T81" s="78"/>
      <c r="U81" s="78"/>
      <c r="V81" s="78"/>
    </row>
    <row r="84" spans="1:22" ht="15" customHeight="1">
      <c r="A84" s="13" t="s">
        <v>1668</v>
      </c>
      <c r="B84" s="13" t="s">
        <v>1452</v>
      </c>
      <c r="C84" s="13" t="s">
        <v>1669</v>
      </c>
      <c r="D84" s="13" t="s">
        <v>1455</v>
      </c>
      <c r="E84" s="13" t="s">
        <v>1670</v>
      </c>
      <c r="F84" s="13" t="s">
        <v>1457</v>
      </c>
      <c r="G84" s="13" t="s">
        <v>1671</v>
      </c>
      <c r="H84" s="13" t="s">
        <v>1459</v>
      </c>
      <c r="I84" s="13" t="s">
        <v>1672</v>
      </c>
      <c r="J84" s="13" t="s">
        <v>1461</v>
      </c>
      <c r="K84" s="13" t="s">
        <v>1673</v>
      </c>
      <c r="L84" s="13" t="s">
        <v>1463</v>
      </c>
      <c r="M84" s="13" t="s">
        <v>1674</v>
      </c>
      <c r="N84" s="13" t="s">
        <v>1465</v>
      </c>
      <c r="O84" s="13" t="s">
        <v>1675</v>
      </c>
      <c r="P84" s="13" t="s">
        <v>1467</v>
      </c>
      <c r="Q84" s="13" t="s">
        <v>1676</v>
      </c>
      <c r="R84" s="13" t="s">
        <v>1469</v>
      </c>
      <c r="S84" s="13" t="s">
        <v>1677</v>
      </c>
      <c r="T84" s="13" t="s">
        <v>1471</v>
      </c>
      <c r="U84" s="13" t="s">
        <v>1678</v>
      </c>
      <c r="V84" s="13" t="s">
        <v>1472</v>
      </c>
    </row>
    <row r="85" spans="1:22" ht="15">
      <c r="A85" s="117" t="s">
        <v>321</v>
      </c>
      <c r="B85" s="78">
        <v>285641</v>
      </c>
      <c r="C85" s="117" t="s">
        <v>259</v>
      </c>
      <c r="D85" s="78">
        <v>265983</v>
      </c>
      <c r="E85" s="117" t="s">
        <v>249</v>
      </c>
      <c r="F85" s="78">
        <v>69396</v>
      </c>
      <c r="G85" s="117" t="s">
        <v>251</v>
      </c>
      <c r="H85" s="78">
        <v>30196</v>
      </c>
      <c r="I85" s="117" t="s">
        <v>312</v>
      </c>
      <c r="J85" s="78">
        <v>17883</v>
      </c>
      <c r="K85" s="117" t="s">
        <v>302</v>
      </c>
      <c r="L85" s="78">
        <v>33191</v>
      </c>
      <c r="M85" s="117" t="s">
        <v>323</v>
      </c>
      <c r="N85" s="78">
        <v>117269</v>
      </c>
      <c r="O85" s="117" t="s">
        <v>321</v>
      </c>
      <c r="P85" s="78">
        <v>285641</v>
      </c>
      <c r="Q85" s="117" t="s">
        <v>311</v>
      </c>
      <c r="R85" s="78">
        <v>9574</v>
      </c>
      <c r="S85" s="117" t="s">
        <v>248</v>
      </c>
      <c r="T85" s="78">
        <v>167241</v>
      </c>
      <c r="U85" s="117" t="s">
        <v>308</v>
      </c>
      <c r="V85" s="78">
        <v>26139</v>
      </c>
    </row>
    <row r="86" spans="1:22" ht="15">
      <c r="A86" s="117" t="s">
        <v>259</v>
      </c>
      <c r="B86" s="78">
        <v>265983</v>
      </c>
      <c r="C86" s="117" t="s">
        <v>273</v>
      </c>
      <c r="D86" s="78">
        <v>215716</v>
      </c>
      <c r="E86" s="117" t="s">
        <v>230</v>
      </c>
      <c r="F86" s="78">
        <v>38529</v>
      </c>
      <c r="G86" s="117" t="s">
        <v>320</v>
      </c>
      <c r="H86" s="78">
        <v>5481</v>
      </c>
      <c r="I86" s="117" t="s">
        <v>315</v>
      </c>
      <c r="J86" s="78">
        <v>10422</v>
      </c>
      <c r="K86" s="117" t="s">
        <v>304</v>
      </c>
      <c r="L86" s="78">
        <v>13521</v>
      </c>
      <c r="M86" s="117" t="s">
        <v>324</v>
      </c>
      <c r="N86" s="78">
        <v>44438</v>
      </c>
      <c r="O86" s="117" t="s">
        <v>241</v>
      </c>
      <c r="P86" s="78">
        <v>137087</v>
      </c>
      <c r="Q86" s="117" t="s">
        <v>231</v>
      </c>
      <c r="R86" s="78">
        <v>6590</v>
      </c>
      <c r="S86" s="117" t="s">
        <v>247</v>
      </c>
      <c r="T86" s="78">
        <v>6055</v>
      </c>
      <c r="U86" s="117" t="s">
        <v>309</v>
      </c>
      <c r="V86" s="78">
        <v>2122</v>
      </c>
    </row>
    <row r="87" spans="1:22" ht="15">
      <c r="A87" s="117" t="s">
        <v>273</v>
      </c>
      <c r="B87" s="78">
        <v>215716</v>
      </c>
      <c r="C87" s="117" t="s">
        <v>223</v>
      </c>
      <c r="D87" s="78">
        <v>161124</v>
      </c>
      <c r="E87" s="117" t="s">
        <v>214</v>
      </c>
      <c r="F87" s="78">
        <v>28144</v>
      </c>
      <c r="G87" s="117" t="s">
        <v>239</v>
      </c>
      <c r="H87" s="78">
        <v>3198</v>
      </c>
      <c r="I87" s="117" t="s">
        <v>314</v>
      </c>
      <c r="J87" s="78">
        <v>6062</v>
      </c>
      <c r="K87" s="117" t="s">
        <v>303</v>
      </c>
      <c r="L87" s="78">
        <v>4337</v>
      </c>
      <c r="M87" s="117" t="s">
        <v>325</v>
      </c>
      <c r="N87" s="78">
        <v>12643</v>
      </c>
      <c r="O87" s="117" t="s">
        <v>240</v>
      </c>
      <c r="P87" s="78">
        <v>13757</v>
      </c>
      <c r="Q87" s="117" t="s">
        <v>262</v>
      </c>
      <c r="R87" s="78">
        <v>5401</v>
      </c>
      <c r="S87" s="117" t="s">
        <v>246</v>
      </c>
      <c r="T87" s="78">
        <v>3671</v>
      </c>
      <c r="U87" s="117" t="s">
        <v>229</v>
      </c>
      <c r="V87" s="78">
        <v>94</v>
      </c>
    </row>
    <row r="88" spans="1:22" ht="15">
      <c r="A88" s="117" t="s">
        <v>248</v>
      </c>
      <c r="B88" s="78">
        <v>167241</v>
      </c>
      <c r="C88" s="117" t="s">
        <v>270</v>
      </c>
      <c r="D88" s="78">
        <v>154764</v>
      </c>
      <c r="E88" s="117" t="s">
        <v>245</v>
      </c>
      <c r="F88" s="78">
        <v>13399</v>
      </c>
      <c r="G88" s="117" t="s">
        <v>319</v>
      </c>
      <c r="H88" s="78">
        <v>486</v>
      </c>
      <c r="I88" s="117" t="s">
        <v>313</v>
      </c>
      <c r="J88" s="78">
        <v>3099</v>
      </c>
      <c r="K88" s="117" t="s">
        <v>301</v>
      </c>
      <c r="L88" s="78">
        <v>2633</v>
      </c>
      <c r="M88" s="117" t="s">
        <v>242</v>
      </c>
      <c r="N88" s="78">
        <v>3168</v>
      </c>
      <c r="O88" s="117" t="s">
        <v>322</v>
      </c>
      <c r="P88" s="78">
        <v>11803</v>
      </c>
      <c r="Q88" s="117" t="s">
        <v>310</v>
      </c>
      <c r="R88" s="78">
        <v>639</v>
      </c>
      <c r="S88" s="117"/>
      <c r="T88" s="78"/>
      <c r="U88" s="117"/>
      <c r="V88" s="78"/>
    </row>
    <row r="89" spans="1:22" ht="15">
      <c r="A89" s="117" t="s">
        <v>223</v>
      </c>
      <c r="B89" s="78">
        <v>161124</v>
      </c>
      <c r="C89" s="117" t="s">
        <v>224</v>
      </c>
      <c r="D89" s="78">
        <v>145617</v>
      </c>
      <c r="E89" s="117" t="s">
        <v>244</v>
      </c>
      <c r="F89" s="78">
        <v>4182</v>
      </c>
      <c r="G89" s="117" t="s">
        <v>216</v>
      </c>
      <c r="H89" s="78">
        <v>5</v>
      </c>
      <c r="I89" s="117" t="s">
        <v>232</v>
      </c>
      <c r="J89" s="78">
        <v>1877</v>
      </c>
      <c r="K89" s="117" t="s">
        <v>226</v>
      </c>
      <c r="L89" s="78">
        <v>1493</v>
      </c>
      <c r="M89" s="117"/>
      <c r="N89" s="78"/>
      <c r="O89" s="117"/>
      <c r="P89" s="78"/>
      <c r="Q89" s="117"/>
      <c r="R89" s="78"/>
      <c r="S89" s="117"/>
      <c r="T89" s="78"/>
      <c r="U89" s="117"/>
      <c r="V89" s="78"/>
    </row>
    <row r="90" spans="1:22" ht="15">
      <c r="A90" s="117" t="s">
        <v>270</v>
      </c>
      <c r="B90" s="78">
        <v>154764</v>
      </c>
      <c r="C90" s="117" t="s">
        <v>258</v>
      </c>
      <c r="D90" s="78">
        <v>144912</v>
      </c>
      <c r="E90" s="117" t="s">
        <v>221</v>
      </c>
      <c r="F90" s="78">
        <v>3503</v>
      </c>
      <c r="G90" s="117"/>
      <c r="H90" s="78"/>
      <c r="I90" s="117"/>
      <c r="J90" s="78"/>
      <c r="K90" s="117"/>
      <c r="L90" s="78"/>
      <c r="M90" s="117"/>
      <c r="N90" s="78"/>
      <c r="O90" s="117"/>
      <c r="P90" s="78"/>
      <c r="Q90" s="117"/>
      <c r="R90" s="78"/>
      <c r="S90" s="117"/>
      <c r="T90" s="78"/>
      <c r="U90" s="117"/>
      <c r="V90" s="78"/>
    </row>
    <row r="91" spans="1:22" ht="15">
      <c r="A91" s="117" t="s">
        <v>224</v>
      </c>
      <c r="B91" s="78">
        <v>145617</v>
      </c>
      <c r="C91" s="117" t="s">
        <v>279</v>
      </c>
      <c r="D91" s="78">
        <v>109513</v>
      </c>
      <c r="E91" s="117" t="s">
        <v>218</v>
      </c>
      <c r="F91" s="78">
        <v>1741</v>
      </c>
      <c r="G91" s="117"/>
      <c r="H91" s="78"/>
      <c r="I91" s="117"/>
      <c r="J91" s="78"/>
      <c r="K91" s="117"/>
      <c r="L91" s="78"/>
      <c r="M91" s="117"/>
      <c r="N91" s="78"/>
      <c r="O91" s="117"/>
      <c r="P91" s="78"/>
      <c r="Q91" s="117"/>
      <c r="R91" s="78"/>
      <c r="S91" s="117"/>
      <c r="T91" s="78"/>
      <c r="U91" s="117"/>
      <c r="V91" s="78"/>
    </row>
    <row r="92" spans="1:22" ht="15">
      <c r="A92" s="117" t="s">
        <v>258</v>
      </c>
      <c r="B92" s="78">
        <v>144912</v>
      </c>
      <c r="C92" s="117" t="s">
        <v>264</v>
      </c>
      <c r="D92" s="78">
        <v>107822</v>
      </c>
      <c r="E92" s="117" t="s">
        <v>233</v>
      </c>
      <c r="F92" s="78">
        <v>1320</v>
      </c>
      <c r="G92" s="117"/>
      <c r="H92" s="78"/>
      <c r="I92" s="117"/>
      <c r="J92" s="78"/>
      <c r="K92" s="117"/>
      <c r="L92" s="78"/>
      <c r="M92" s="117"/>
      <c r="N92" s="78"/>
      <c r="O92" s="117"/>
      <c r="P92" s="78"/>
      <c r="Q92" s="117"/>
      <c r="R92" s="78"/>
      <c r="S92" s="117"/>
      <c r="T92" s="78"/>
      <c r="U92" s="117"/>
      <c r="V92" s="78"/>
    </row>
    <row r="93" spans="1:22" ht="15">
      <c r="A93" s="117" t="s">
        <v>241</v>
      </c>
      <c r="B93" s="78">
        <v>137087</v>
      </c>
      <c r="C93" s="117" t="s">
        <v>278</v>
      </c>
      <c r="D93" s="78">
        <v>101237</v>
      </c>
      <c r="E93" s="117" t="s">
        <v>220</v>
      </c>
      <c r="F93" s="78">
        <v>300</v>
      </c>
      <c r="G93" s="117"/>
      <c r="H93" s="78"/>
      <c r="I93" s="117"/>
      <c r="J93" s="78"/>
      <c r="K93" s="117"/>
      <c r="L93" s="78"/>
      <c r="M93" s="117"/>
      <c r="N93" s="78"/>
      <c r="O93" s="117"/>
      <c r="P93" s="78"/>
      <c r="Q93" s="117"/>
      <c r="R93" s="78"/>
      <c r="S93" s="117"/>
      <c r="T93" s="78"/>
      <c r="U93" s="117"/>
      <c r="V93" s="78"/>
    </row>
    <row r="94" spans="1:22" ht="15">
      <c r="A94" s="117" t="s">
        <v>317</v>
      </c>
      <c r="B94" s="78">
        <v>130500</v>
      </c>
      <c r="C94" s="117" t="s">
        <v>269</v>
      </c>
      <c r="D94" s="78">
        <v>80875</v>
      </c>
      <c r="E94" s="117" t="s">
        <v>243</v>
      </c>
      <c r="F94" s="78">
        <v>51</v>
      </c>
      <c r="G94" s="117"/>
      <c r="H94" s="78"/>
      <c r="I94" s="117"/>
      <c r="J94" s="78"/>
      <c r="K94" s="117"/>
      <c r="L94" s="78"/>
      <c r="M94" s="117"/>
      <c r="N94" s="78"/>
      <c r="O94" s="117"/>
      <c r="P94" s="78"/>
      <c r="Q94" s="117"/>
      <c r="R94" s="78"/>
      <c r="S94" s="117"/>
      <c r="T94" s="78"/>
      <c r="U94" s="117"/>
      <c r="V94" s="78"/>
    </row>
  </sheetData>
  <hyperlinks>
    <hyperlink ref="A2" r:id="rId1" display="https://twitter.com/glenntamplin/status/1195434146631487490"/>
    <hyperlink ref="A3" r:id="rId2" display="https://www.instagram.com/p/B43lfdahN4W/?igshid=1acchm2yc84gf"/>
    <hyperlink ref="A4" r:id="rId3" display="https://www.instagram.com/p/B4ypKpVnz9S/?igshid=ixsevty9cswk"/>
    <hyperlink ref="A5" r:id="rId4" display="https://www.instagram.com/p/B4xWSIbHgTM/?igshid=10dk45hhfgyzd"/>
    <hyperlink ref="A6" r:id="rId5" display="https://www.youtube.com/watch?v=LS2Lcz-pTLM&amp;app=desktop"/>
    <hyperlink ref="A7" r:id="rId6" display="https://tickets.tbca.com/Online/default.asp"/>
    <hyperlink ref="A8" r:id="rId7" display="https://twitter.com/JohnCleese/status/1192852937032249344"/>
    <hyperlink ref="A9" r:id="rId8" display="https://twitter.com/sgellison/status/1192517720610426882"/>
    <hyperlink ref="E2" r:id="rId9" display="https://www.instagram.com/p/B43lfdahN4W/?igshid=1acchm2yc84gf"/>
    <hyperlink ref="E3" r:id="rId10" display="https://twitter.com/glenntamplin/status/1195434146631487490"/>
    <hyperlink ref="I2" r:id="rId11" display="https://www.instagram.com/p/B4xWSIbHgTM/?igshid=10dk45hhfgyzd"/>
    <hyperlink ref="Q2" r:id="rId12" display="https://www.youtube.com/watch?v=LS2Lcz-pTLM&amp;app=desktop"/>
  </hyperlinks>
  <printOptions/>
  <pageMargins left="0.7" right="0.7" top="0.75" bottom="0.75" header="0.3" footer="0.3"/>
  <pageSetup orientation="portrait" paperSize="9"/>
  <tableParts>
    <tablePart r:id="rId13"/>
    <tablePart r:id="rId16"/>
    <tablePart r:id="rId18"/>
    <tablePart r:id="rId19"/>
    <tablePart r:id="rId20"/>
    <tablePart r:id="rId15"/>
    <tablePart r:id="rId17"/>
    <tablePart r:id="rId14"/>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80"/>
  <sheetViews>
    <sheetView workbookViewId="0" topLeftCell="A1"/>
  </sheetViews>
  <sheetFormatPr defaultColWidth="9.140625" defaultRowHeight="15"/>
  <cols>
    <col min="1" max="1" width="8.00390625" style="0" bestFit="1" customWidth="1"/>
    <col min="2" max="2" width="8.421875" style="0" bestFit="1" customWidth="1"/>
    <col min="3" max="3" width="10.57421875" style="0" bestFit="1" customWidth="1"/>
    <col min="4" max="4" width="8.57421875" style="0" bestFit="1" customWidth="1"/>
    <col min="5" max="5" width="35.140625" style="0" bestFit="1" customWidth="1"/>
    <col min="6" max="6" width="36.140625" style="0" bestFit="1" customWidth="1"/>
    <col min="7" max="7" width="40.8515625" style="0" bestFit="1" customWidth="1"/>
  </cols>
  <sheetData>
    <row r="1" spans="1:7" ht="15" customHeight="1">
      <c r="A1" s="13" t="s">
        <v>1767</v>
      </c>
      <c r="B1" s="13" t="s">
        <v>1872</v>
      </c>
      <c r="C1" s="13" t="s">
        <v>1873</v>
      </c>
      <c r="D1" s="13" t="s">
        <v>144</v>
      </c>
      <c r="E1" s="13" t="s">
        <v>1875</v>
      </c>
      <c r="F1" s="13" t="s">
        <v>1876</v>
      </c>
      <c r="G1" s="13" t="s">
        <v>1877</v>
      </c>
    </row>
    <row r="2" spans="1:7" ht="15">
      <c r="A2" s="78" t="s">
        <v>1524</v>
      </c>
      <c r="B2" s="78">
        <v>27</v>
      </c>
      <c r="C2" s="120">
        <v>0.024412296564195298</v>
      </c>
      <c r="D2" s="78" t="s">
        <v>1874</v>
      </c>
      <c r="E2" s="78"/>
      <c r="F2" s="78"/>
      <c r="G2" s="78"/>
    </row>
    <row r="3" spans="1:7" ht="15">
      <c r="A3" s="78" t="s">
        <v>1525</v>
      </c>
      <c r="B3" s="78">
        <v>25</v>
      </c>
      <c r="C3" s="120">
        <v>0.022603978300180835</v>
      </c>
      <c r="D3" s="78" t="s">
        <v>1874</v>
      </c>
      <c r="E3" s="78"/>
      <c r="F3" s="78"/>
      <c r="G3" s="78"/>
    </row>
    <row r="4" spans="1:7" ht="15">
      <c r="A4" s="78" t="s">
        <v>1526</v>
      </c>
      <c r="B4" s="78">
        <v>0</v>
      </c>
      <c r="C4" s="120">
        <v>0</v>
      </c>
      <c r="D4" s="78" t="s">
        <v>1874</v>
      </c>
      <c r="E4" s="78"/>
      <c r="F4" s="78"/>
      <c r="G4" s="78"/>
    </row>
    <row r="5" spans="1:7" ht="15">
      <c r="A5" s="78" t="s">
        <v>1527</v>
      </c>
      <c r="B5" s="78">
        <v>1054</v>
      </c>
      <c r="C5" s="120">
        <v>0.9529837251356238</v>
      </c>
      <c r="D5" s="78" t="s">
        <v>1874</v>
      </c>
      <c r="E5" s="78"/>
      <c r="F5" s="78"/>
      <c r="G5" s="78"/>
    </row>
    <row r="6" spans="1:7" ht="15">
      <c r="A6" s="78" t="s">
        <v>1528</v>
      </c>
      <c r="B6" s="78">
        <v>1106</v>
      </c>
      <c r="C6" s="120">
        <v>1</v>
      </c>
      <c r="D6" s="78" t="s">
        <v>1874</v>
      </c>
      <c r="E6" s="78"/>
      <c r="F6" s="78"/>
      <c r="G6" s="78"/>
    </row>
    <row r="7" spans="1:7" ht="15">
      <c r="A7" s="86" t="s">
        <v>1529</v>
      </c>
      <c r="B7" s="86">
        <v>30</v>
      </c>
      <c r="C7" s="121">
        <v>0.005877714318042259</v>
      </c>
      <c r="D7" s="86" t="s">
        <v>1874</v>
      </c>
      <c r="E7" s="86" t="b">
        <v>0</v>
      </c>
      <c r="F7" s="86" t="b">
        <v>0</v>
      </c>
      <c r="G7" s="86" t="b">
        <v>0</v>
      </c>
    </row>
    <row r="8" spans="1:7" ht="15">
      <c r="A8" s="86" t="s">
        <v>1530</v>
      </c>
      <c r="B8" s="86">
        <v>7</v>
      </c>
      <c r="C8" s="121">
        <v>0.007502782501718797</v>
      </c>
      <c r="D8" s="86" t="s">
        <v>1874</v>
      </c>
      <c r="E8" s="86" t="b">
        <v>0</v>
      </c>
      <c r="F8" s="86" t="b">
        <v>0</v>
      </c>
      <c r="G8" s="86" t="b">
        <v>0</v>
      </c>
    </row>
    <row r="9" spans="1:7" ht="15">
      <c r="A9" s="86" t="s">
        <v>216</v>
      </c>
      <c r="B9" s="86">
        <v>7</v>
      </c>
      <c r="C9" s="121">
        <v>0.006915529961099383</v>
      </c>
      <c r="D9" s="86" t="s">
        <v>1874</v>
      </c>
      <c r="E9" s="86" t="b">
        <v>0</v>
      </c>
      <c r="F9" s="86" t="b">
        <v>0</v>
      </c>
      <c r="G9" s="86" t="b">
        <v>0</v>
      </c>
    </row>
    <row r="10" spans="1:7" ht="15">
      <c r="A10" s="86" t="s">
        <v>1531</v>
      </c>
      <c r="B10" s="86">
        <v>6</v>
      </c>
      <c r="C10" s="121">
        <v>0.008694339856089655</v>
      </c>
      <c r="D10" s="86" t="s">
        <v>1874</v>
      </c>
      <c r="E10" s="86" t="b">
        <v>0</v>
      </c>
      <c r="F10" s="86" t="b">
        <v>0</v>
      </c>
      <c r="G10" s="86" t="b">
        <v>0</v>
      </c>
    </row>
    <row r="11" spans="1:7" ht="15">
      <c r="A11" s="86" t="s">
        <v>1532</v>
      </c>
      <c r="B11" s="86">
        <v>6</v>
      </c>
      <c r="C11" s="121">
        <v>0.007754950859034768</v>
      </c>
      <c r="D11" s="86" t="s">
        <v>1874</v>
      </c>
      <c r="E11" s="86" t="b">
        <v>0</v>
      </c>
      <c r="F11" s="86" t="b">
        <v>0</v>
      </c>
      <c r="G11" s="86" t="b">
        <v>0</v>
      </c>
    </row>
    <row r="12" spans="1:7" ht="15">
      <c r="A12" s="86" t="s">
        <v>1768</v>
      </c>
      <c r="B12" s="86">
        <v>5</v>
      </c>
      <c r="C12" s="121">
        <v>0.005855253453907065</v>
      </c>
      <c r="D12" s="86" t="s">
        <v>1874</v>
      </c>
      <c r="E12" s="86" t="b">
        <v>0</v>
      </c>
      <c r="F12" s="86" t="b">
        <v>0</v>
      </c>
      <c r="G12" s="86" t="b">
        <v>0</v>
      </c>
    </row>
    <row r="13" spans="1:7" ht="15">
      <c r="A13" s="86" t="s">
        <v>1537</v>
      </c>
      <c r="B13" s="86">
        <v>5</v>
      </c>
      <c r="C13" s="121">
        <v>0.005855253453907065</v>
      </c>
      <c r="D13" s="86" t="s">
        <v>1874</v>
      </c>
      <c r="E13" s="86" t="b">
        <v>0</v>
      </c>
      <c r="F13" s="86" t="b">
        <v>0</v>
      </c>
      <c r="G13" s="86" t="b">
        <v>0</v>
      </c>
    </row>
    <row r="14" spans="1:7" ht="15">
      <c r="A14" s="86" t="s">
        <v>1538</v>
      </c>
      <c r="B14" s="86">
        <v>5</v>
      </c>
      <c r="C14" s="121">
        <v>0.005855253453907065</v>
      </c>
      <c r="D14" s="86" t="s">
        <v>1874</v>
      </c>
      <c r="E14" s="86" t="b">
        <v>0</v>
      </c>
      <c r="F14" s="86" t="b">
        <v>0</v>
      </c>
      <c r="G14" s="86" t="b">
        <v>0</v>
      </c>
    </row>
    <row r="15" spans="1:7" ht="15">
      <c r="A15" s="86" t="s">
        <v>1539</v>
      </c>
      <c r="B15" s="86">
        <v>5</v>
      </c>
      <c r="C15" s="121">
        <v>0.005855253453907065</v>
      </c>
      <c r="D15" s="86" t="s">
        <v>1874</v>
      </c>
      <c r="E15" s="86" t="b">
        <v>0</v>
      </c>
      <c r="F15" s="86" t="b">
        <v>0</v>
      </c>
      <c r="G15" s="86" t="b">
        <v>0</v>
      </c>
    </row>
    <row r="16" spans="1:7" ht="15">
      <c r="A16" s="86" t="s">
        <v>1540</v>
      </c>
      <c r="B16" s="86">
        <v>5</v>
      </c>
      <c r="C16" s="121">
        <v>0.005855253453907065</v>
      </c>
      <c r="D16" s="86" t="s">
        <v>1874</v>
      </c>
      <c r="E16" s="86" t="b">
        <v>0</v>
      </c>
      <c r="F16" s="86" t="b">
        <v>0</v>
      </c>
      <c r="G16" s="86" t="b">
        <v>0</v>
      </c>
    </row>
    <row r="17" spans="1:7" ht="15">
      <c r="A17" s="86" t="s">
        <v>1541</v>
      </c>
      <c r="B17" s="86">
        <v>5</v>
      </c>
      <c r="C17" s="121">
        <v>0.005855253453907065</v>
      </c>
      <c r="D17" s="86" t="s">
        <v>1874</v>
      </c>
      <c r="E17" s="86" t="b">
        <v>0</v>
      </c>
      <c r="F17" s="86" t="b">
        <v>0</v>
      </c>
      <c r="G17" s="86" t="b">
        <v>0</v>
      </c>
    </row>
    <row r="18" spans="1:7" ht="15">
      <c r="A18" s="86" t="s">
        <v>1542</v>
      </c>
      <c r="B18" s="86">
        <v>5</v>
      </c>
      <c r="C18" s="121">
        <v>0.005855253453907065</v>
      </c>
      <c r="D18" s="86" t="s">
        <v>1874</v>
      </c>
      <c r="E18" s="86" t="b">
        <v>0</v>
      </c>
      <c r="F18" s="86" t="b">
        <v>0</v>
      </c>
      <c r="G18" s="86" t="b">
        <v>0</v>
      </c>
    </row>
    <row r="19" spans="1:7" ht="15">
      <c r="A19" s="86" t="s">
        <v>1543</v>
      </c>
      <c r="B19" s="86">
        <v>5</v>
      </c>
      <c r="C19" s="121">
        <v>0.005855253453907065</v>
      </c>
      <c r="D19" s="86" t="s">
        <v>1874</v>
      </c>
      <c r="E19" s="86" t="b">
        <v>0</v>
      </c>
      <c r="F19" s="86" t="b">
        <v>0</v>
      </c>
      <c r="G19" s="86" t="b">
        <v>0</v>
      </c>
    </row>
    <row r="20" spans="1:7" ht="15">
      <c r="A20" s="86" t="s">
        <v>1544</v>
      </c>
      <c r="B20" s="86">
        <v>5</v>
      </c>
      <c r="C20" s="121">
        <v>0.005855253453907065</v>
      </c>
      <c r="D20" s="86" t="s">
        <v>1874</v>
      </c>
      <c r="E20" s="86" t="b">
        <v>0</v>
      </c>
      <c r="F20" s="86" t="b">
        <v>0</v>
      </c>
      <c r="G20" s="86" t="b">
        <v>0</v>
      </c>
    </row>
    <row r="21" spans="1:7" ht="15">
      <c r="A21" s="86" t="s">
        <v>1545</v>
      </c>
      <c r="B21" s="86">
        <v>5</v>
      </c>
      <c r="C21" s="121">
        <v>0.005855253453907065</v>
      </c>
      <c r="D21" s="86" t="s">
        <v>1874</v>
      </c>
      <c r="E21" s="86" t="b">
        <v>0</v>
      </c>
      <c r="F21" s="86" t="b">
        <v>0</v>
      </c>
      <c r="G21" s="86" t="b">
        <v>0</v>
      </c>
    </row>
    <row r="22" spans="1:7" ht="15">
      <c r="A22" s="86" t="s">
        <v>1769</v>
      </c>
      <c r="B22" s="86">
        <v>5</v>
      </c>
      <c r="C22" s="121">
        <v>0.005855253453907065</v>
      </c>
      <c r="D22" s="86" t="s">
        <v>1874</v>
      </c>
      <c r="E22" s="86" t="b">
        <v>0</v>
      </c>
      <c r="F22" s="86" t="b">
        <v>0</v>
      </c>
      <c r="G22" s="86" t="b">
        <v>0</v>
      </c>
    </row>
    <row r="23" spans="1:7" ht="15">
      <c r="A23" s="86" t="s">
        <v>220</v>
      </c>
      <c r="B23" s="86">
        <v>5</v>
      </c>
      <c r="C23" s="121">
        <v>0.005855253453907065</v>
      </c>
      <c r="D23" s="86" t="s">
        <v>1874</v>
      </c>
      <c r="E23" s="86" t="b">
        <v>0</v>
      </c>
      <c r="F23" s="86" t="b">
        <v>0</v>
      </c>
      <c r="G23" s="86" t="b">
        <v>0</v>
      </c>
    </row>
    <row r="24" spans="1:7" ht="15">
      <c r="A24" s="86" t="s">
        <v>1770</v>
      </c>
      <c r="B24" s="86">
        <v>4</v>
      </c>
      <c r="C24" s="121">
        <v>0.008187811807416474</v>
      </c>
      <c r="D24" s="86" t="s">
        <v>1874</v>
      </c>
      <c r="E24" s="86" t="b">
        <v>0</v>
      </c>
      <c r="F24" s="86" t="b">
        <v>0</v>
      </c>
      <c r="G24" s="86" t="b">
        <v>0</v>
      </c>
    </row>
    <row r="25" spans="1:7" ht="15">
      <c r="A25" s="86" t="s">
        <v>1551</v>
      </c>
      <c r="B25" s="86">
        <v>4</v>
      </c>
      <c r="C25" s="121">
        <v>0.0066788895233864925</v>
      </c>
      <c r="D25" s="86" t="s">
        <v>1874</v>
      </c>
      <c r="E25" s="86" t="b">
        <v>0</v>
      </c>
      <c r="F25" s="86" t="b">
        <v>0</v>
      </c>
      <c r="G25" s="86" t="b">
        <v>0</v>
      </c>
    </row>
    <row r="26" spans="1:7" ht="15">
      <c r="A26" s="86" t="s">
        <v>1552</v>
      </c>
      <c r="B26" s="86">
        <v>4</v>
      </c>
      <c r="C26" s="121">
        <v>0.0066788895233864925</v>
      </c>
      <c r="D26" s="86" t="s">
        <v>1874</v>
      </c>
      <c r="E26" s="86" t="b">
        <v>0</v>
      </c>
      <c r="F26" s="86" t="b">
        <v>1</v>
      </c>
      <c r="G26" s="86" t="b">
        <v>0</v>
      </c>
    </row>
    <row r="27" spans="1:7" ht="15">
      <c r="A27" s="86" t="s">
        <v>1553</v>
      </c>
      <c r="B27" s="86">
        <v>4</v>
      </c>
      <c r="C27" s="121">
        <v>0.0066788895233864925</v>
      </c>
      <c r="D27" s="86" t="s">
        <v>1874</v>
      </c>
      <c r="E27" s="86" t="b">
        <v>0</v>
      </c>
      <c r="F27" s="86" t="b">
        <v>0</v>
      </c>
      <c r="G27" s="86" t="b">
        <v>0</v>
      </c>
    </row>
    <row r="28" spans="1:7" ht="15">
      <c r="A28" s="86" t="s">
        <v>1771</v>
      </c>
      <c r="B28" s="86">
        <v>4</v>
      </c>
      <c r="C28" s="121">
        <v>0.005169967239356511</v>
      </c>
      <c r="D28" s="86" t="s">
        <v>1874</v>
      </c>
      <c r="E28" s="86" t="b">
        <v>0</v>
      </c>
      <c r="F28" s="86" t="b">
        <v>0</v>
      </c>
      <c r="G28" s="86" t="b">
        <v>0</v>
      </c>
    </row>
    <row r="29" spans="1:7" ht="15">
      <c r="A29" s="86" t="s">
        <v>262</v>
      </c>
      <c r="B29" s="86">
        <v>4</v>
      </c>
      <c r="C29" s="121">
        <v>0.005169967239356511</v>
      </c>
      <c r="D29" s="86" t="s">
        <v>1874</v>
      </c>
      <c r="E29" s="86" t="b">
        <v>0</v>
      </c>
      <c r="F29" s="86" t="b">
        <v>0</v>
      </c>
      <c r="G29" s="86" t="b">
        <v>0</v>
      </c>
    </row>
    <row r="30" spans="1:7" ht="15">
      <c r="A30" s="86" t="s">
        <v>1560</v>
      </c>
      <c r="B30" s="86">
        <v>3</v>
      </c>
      <c r="C30" s="121">
        <v>0.004347169928044827</v>
      </c>
      <c r="D30" s="86" t="s">
        <v>1874</v>
      </c>
      <c r="E30" s="86" t="b">
        <v>0</v>
      </c>
      <c r="F30" s="86" t="b">
        <v>0</v>
      </c>
      <c r="G30" s="86" t="b">
        <v>0</v>
      </c>
    </row>
    <row r="31" spans="1:7" ht="15">
      <c r="A31" s="86" t="s">
        <v>1561</v>
      </c>
      <c r="B31" s="86">
        <v>3</v>
      </c>
      <c r="C31" s="121">
        <v>0.004347169928044827</v>
      </c>
      <c r="D31" s="86" t="s">
        <v>1874</v>
      </c>
      <c r="E31" s="86" t="b">
        <v>0</v>
      </c>
      <c r="F31" s="86" t="b">
        <v>0</v>
      </c>
      <c r="G31" s="86" t="b">
        <v>0</v>
      </c>
    </row>
    <row r="32" spans="1:7" ht="15">
      <c r="A32" s="86" t="s">
        <v>1562</v>
      </c>
      <c r="B32" s="86">
        <v>3</v>
      </c>
      <c r="C32" s="121">
        <v>0.004347169928044827</v>
      </c>
      <c r="D32" s="86" t="s">
        <v>1874</v>
      </c>
      <c r="E32" s="86" t="b">
        <v>0</v>
      </c>
      <c r="F32" s="86" t="b">
        <v>0</v>
      </c>
      <c r="G32" s="86" t="b">
        <v>0</v>
      </c>
    </row>
    <row r="33" spans="1:7" ht="15">
      <c r="A33" s="86" t="s">
        <v>1563</v>
      </c>
      <c r="B33" s="86">
        <v>3</v>
      </c>
      <c r="C33" s="121">
        <v>0.004347169928044827</v>
      </c>
      <c r="D33" s="86" t="s">
        <v>1874</v>
      </c>
      <c r="E33" s="86" t="b">
        <v>0</v>
      </c>
      <c r="F33" s="86" t="b">
        <v>0</v>
      </c>
      <c r="G33" s="86" t="b">
        <v>0</v>
      </c>
    </row>
    <row r="34" spans="1:7" ht="15">
      <c r="A34" s="86" t="s">
        <v>1564</v>
      </c>
      <c r="B34" s="86">
        <v>3</v>
      </c>
      <c r="C34" s="121">
        <v>0.004347169928044827</v>
      </c>
      <c r="D34" s="86" t="s">
        <v>1874</v>
      </c>
      <c r="E34" s="86" t="b">
        <v>0</v>
      </c>
      <c r="F34" s="86" t="b">
        <v>0</v>
      </c>
      <c r="G34" s="86" t="b">
        <v>0</v>
      </c>
    </row>
    <row r="35" spans="1:7" ht="15">
      <c r="A35" s="86" t="s">
        <v>1565</v>
      </c>
      <c r="B35" s="86">
        <v>3</v>
      </c>
      <c r="C35" s="121">
        <v>0.004347169928044827</v>
      </c>
      <c r="D35" s="86" t="s">
        <v>1874</v>
      </c>
      <c r="E35" s="86" t="b">
        <v>0</v>
      </c>
      <c r="F35" s="86" t="b">
        <v>0</v>
      </c>
      <c r="G35" s="86" t="b">
        <v>0</v>
      </c>
    </row>
    <row r="36" spans="1:7" ht="15">
      <c r="A36" s="86" t="s">
        <v>1566</v>
      </c>
      <c r="B36" s="86">
        <v>3</v>
      </c>
      <c r="C36" s="121">
        <v>0.004347169928044827</v>
      </c>
      <c r="D36" s="86" t="s">
        <v>1874</v>
      </c>
      <c r="E36" s="86" t="b">
        <v>0</v>
      </c>
      <c r="F36" s="86" t="b">
        <v>0</v>
      </c>
      <c r="G36" s="86" t="b">
        <v>0</v>
      </c>
    </row>
    <row r="37" spans="1:7" ht="15">
      <c r="A37" s="86" t="s">
        <v>1567</v>
      </c>
      <c r="B37" s="86">
        <v>3</v>
      </c>
      <c r="C37" s="121">
        <v>0.004347169928044827</v>
      </c>
      <c r="D37" s="86" t="s">
        <v>1874</v>
      </c>
      <c r="E37" s="86" t="b">
        <v>0</v>
      </c>
      <c r="F37" s="86" t="b">
        <v>0</v>
      </c>
      <c r="G37" s="86" t="b">
        <v>0</v>
      </c>
    </row>
    <row r="38" spans="1:7" ht="15">
      <c r="A38" s="86" t="s">
        <v>1772</v>
      </c>
      <c r="B38" s="86">
        <v>3</v>
      </c>
      <c r="C38" s="121">
        <v>0.004347169928044827</v>
      </c>
      <c r="D38" s="86" t="s">
        <v>1874</v>
      </c>
      <c r="E38" s="86" t="b">
        <v>0</v>
      </c>
      <c r="F38" s="86" t="b">
        <v>0</v>
      </c>
      <c r="G38" s="86" t="b">
        <v>0</v>
      </c>
    </row>
    <row r="39" spans="1:7" ht="15">
      <c r="A39" s="86" t="s">
        <v>1773</v>
      </c>
      <c r="B39" s="86">
        <v>3</v>
      </c>
      <c r="C39" s="121">
        <v>0.004347169928044827</v>
      </c>
      <c r="D39" s="86" t="s">
        <v>1874</v>
      </c>
      <c r="E39" s="86" t="b">
        <v>0</v>
      </c>
      <c r="F39" s="86" t="b">
        <v>0</v>
      </c>
      <c r="G39" s="86" t="b">
        <v>0</v>
      </c>
    </row>
    <row r="40" spans="1:7" ht="15">
      <c r="A40" s="86" t="s">
        <v>1774</v>
      </c>
      <c r="B40" s="86">
        <v>3</v>
      </c>
      <c r="C40" s="121">
        <v>0.004347169928044827</v>
      </c>
      <c r="D40" s="86" t="s">
        <v>1874</v>
      </c>
      <c r="E40" s="86" t="b">
        <v>0</v>
      </c>
      <c r="F40" s="86" t="b">
        <v>0</v>
      </c>
      <c r="G40" s="86" t="b">
        <v>0</v>
      </c>
    </row>
    <row r="41" spans="1:7" ht="15">
      <c r="A41" s="86" t="s">
        <v>1775</v>
      </c>
      <c r="B41" s="86">
        <v>3</v>
      </c>
      <c r="C41" s="121">
        <v>0.004347169928044827</v>
      </c>
      <c r="D41" s="86" t="s">
        <v>1874</v>
      </c>
      <c r="E41" s="86" t="b">
        <v>0</v>
      </c>
      <c r="F41" s="86" t="b">
        <v>0</v>
      </c>
      <c r="G41" s="86" t="b">
        <v>0</v>
      </c>
    </row>
    <row r="42" spans="1:7" ht="15">
      <c r="A42" s="86" t="s">
        <v>1776</v>
      </c>
      <c r="B42" s="86">
        <v>3</v>
      </c>
      <c r="C42" s="121">
        <v>0.004347169928044827</v>
      </c>
      <c r="D42" s="86" t="s">
        <v>1874</v>
      </c>
      <c r="E42" s="86" t="b">
        <v>0</v>
      </c>
      <c r="F42" s="86" t="b">
        <v>0</v>
      </c>
      <c r="G42" s="86" t="b">
        <v>0</v>
      </c>
    </row>
    <row r="43" spans="1:7" ht="15">
      <c r="A43" s="86" t="s">
        <v>1777</v>
      </c>
      <c r="B43" s="86">
        <v>3</v>
      </c>
      <c r="C43" s="121">
        <v>0.004347169928044827</v>
      </c>
      <c r="D43" s="86" t="s">
        <v>1874</v>
      </c>
      <c r="E43" s="86" t="b">
        <v>0</v>
      </c>
      <c r="F43" s="86" t="b">
        <v>0</v>
      </c>
      <c r="G43" s="86" t="b">
        <v>0</v>
      </c>
    </row>
    <row r="44" spans="1:7" ht="15">
      <c r="A44" s="86" t="s">
        <v>1778</v>
      </c>
      <c r="B44" s="86">
        <v>3</v>
      </c>
      <c r="C44" s="121">
        <v>0.004347169928044827</v>
      </c>
      <c r="D44" s="86" t="s">
        <v>1874</v>
      </c>
      <c r="E44" s="86" t="b">
        <v>0</v>
      </c>
      <c r="F44" s="86" t="b">
        <v>0</v>
      </c>
      <c r="G44" s="86" t="b">
        <v>0</v>
      </c>
    </row>
    <row r="45" spans="1:7" ht="15">
      <c r="A45" s="86" t="s">
        <v>1779</v>
      </c>
      <c r="B45" s="86">
        <v>3</v>
      </c>
      <c r="C45" s="121">
        <v>0.004347169928044827</v>
      </c>
      <c r="D45" s="86" t="s">
        <v>1874</v>
      </c>
      <c r="E45" s="86" t="b">
        <v>0</v>
      </c>
      <c r="F45" s="86" t="b">
        <v>0</v>
      </c>
      <c r="G45" s="86" t="b">
        <v>0</v>
      </c>
    </row>
    <row r="46" spans="1:7" ht="15">
      <c r="A46" s="86" t="s">
        <v>1780</v>
      </c>
      <c r="B46" s="86">
        <v>3</v>
      </c>
      <c r="C46" s="121">
        <v>0.004347169928044827</v>
      </c>
      <c r="D46" s="86" t="s">
        <v>1874</v>
      </c>
      <c r="E46" s="86" t="b">
        <v>0</v>
      </c>
      <c r="F46" s="86" t="b">
        <v>0</v>
      </c>
      <c r="G46" s="86" t="b">
        <v>0</v>
      </c>
    </row>
    <row r="47" spans="1:7" ht="15">
      <c r="A47" s="86" t="s">
        <v>1781</v>
      </c>
      <c r="B47" s="86">
        <v>3</v>
      </c>
      <c r="C47" s="121">
        <v>0.004347169928044827</v>
      </c>
      <c r="D47" s="86" t="s">
        <v>1874</v>
      </c>
      <c r="E47" s="86" t="b">
        <v>0</v>
      </c>
      <c r="F47" s="86" t="b">
        <v>0</v>
      </c>
      <c r="G47" s="86" t="b">
        <v>0</v>
      </c>
    </row>
    <row r="48" spans="1:7" ht="15">
      <c r="A48" s="86" t="s">
        <v>1782</v>
      </c>
      <c r="B48" s="86">
        <v>3</v>
      </c>
      <c r="C48" s="121">
        <v>0.004347169928044827</v>
      </c>
      <c r="D48" s="86" t="s">
        <v>1874</v>
      </c>
      <c r="E48" s="86" t="b">
        <v>0</v>
      </c>
      <c r="F48" s="86" t="b">
        <v>0</v>
      </c>
      <c r="G48" s="86" t="b">
        <v>0</v>
      </c>
    </row>
    <row r="49" spans="1:7" ht="15">
      <c r="A49" s="86" t="s">
        <v>1783</v>
      </c>
      <c r="B49" s="86">
        <v>3</v>
      </c>
      <c r="C49" s="121">
        <v>0.004347169928044827</v>
      </c>
      <c r="D49" s="86" t="s">
        <v>1874</v>
      </c>
      <c r="E49" s="86" t="b">
        <v>0</v>
      </c>
      <c r="F49" s="86" t="b">
        <v>0</v>
      </c>
      <c r="G49" s="86" t="b">
        <v>0</v>
      </c>
    </row>
    <row r="50" spans="1:7" ht="15">
      <c r="A50" s="86" t="s">
        <v>1784</v>
      </c>
      <c r="B50" s="86">
        <v>3</v>
      </c>
      <c r="C50" s="121">
        <v>0.004347169928044827</v>
      </c>
      <c r="D50" s="86" t="s">
        <v>1874</v>
      </c>
      <c r="E50" s="86" t="b">
        <v>0</v>
      </c>
      <c r="F50" s="86" t="b">
        <v>0</v>
      </c>
      <c r="G50" s="86" t="b">
        <v>0</v>
      </c>
    </row>
    <row r="51" spans="1:7" ht="15">
      <c r="A51" s="86" t="s">
        <v>298</v>
      </c>
      <c r="B51" s="86">
        <v>3</v>
      </c>
      <c r="C51" s="121">
        <v>0.004347169928044827</v>
      </c>
      <c r="D51" s="86" t="s">
        <v>1874</v>
      </c>
      <c r="E51" s="86" t="b">
        <v>0</v>
      </c>
      <c r="F51" s="86" t="b">
        <v>0</v>
      </c>
      <c r="G51" s="86" t="b">
        <v>0</v>
      </c>
    </row>
    <row r="52" spans="1:7" ht="15">
      <c r="A52" s="86" t="s">
        <v>297</v>
      </c>
      <c r="B52" s="86">
        <v>3</v>
      </c>
      <c r="C52" s="121">
        <v>0.004347169928044827</v>
      </c>
      <c r="D52" s="86" t="s">
        <v>1874</v>
      </c>
      <c r="E52" s="86" t="b">
        <v>0</v>
      </c>
      <c r="F52" s="86" t="b">
        <v>0</v>
      </c>
      <c r="G52" s="86" t="b">
        <v>0</v>
      </c>
    </row>
    <row r="53" spans="1:7" ht="15">
      <c r="A53" s="86" t="s">
        <v>296</v>
      </c>
      <c r="B53" s="86">
        <v>3</v>
      </c>
      <c r="C53" s="121">
        <v>0.004347169928044827</v>
      </c>
      <c r="D53" s="86" t="s">
        <v>1874</v>
      </c>
      <c r="E53" s="86" t="b">
        <v>0</v>
      </c>
      <c r="F53" s="86" t="b">
        <v>0</v>
      </c>
      <c r="G53" s="86" t="b">
        <v>0</v>
      </c>
    </row>
    <row r="54" spans="1:7" ht="15">
      <c r="A54" s="86" t="s">
        <v>1534</v>
      </c>
      <c r="B54" s="86">
        <v>3</v>
      </c>
      <c r="C54" s="121">
        <v>0.004347169928044827</v>
      </c>
      <c r="D54" s="86" t="s">
        <v>1874</v>
      </c>
      <c r="E54" s="86" t="b">
        <v>0</v>
      </c>
      <c r="F54" s="86" t="b">
        <v>0</v>
      </c>
      <c r="G54" s="86" t="b">
        <v>0</v>
      </c>
    </row>
    <row r="55" spans="1:7" ht="15">
      <c r="A55" s="86" t="s">
        <v>295</v>
      </c>
      <c r="B55" s="86">
        <v>3</v>
      </c>
      <c r="C55" s="121">
        <v>0.004347169928044827</v>
      </c>
      <c r="D55" s="86" t="s">
        <v>1874</v>
      </c>
      <c r="E55" s="86" t="b">
        <v>0</v>
      </c>
      <c r="F55" s="86" t="b">
        <v>0</v>
      </c>
      <c r="G55" s="86" t="b">
        <v>0</v>
      </c>
    </row>
    <row r="56" spans="1:7" ht="15">
      <c r="A56" s="86" t="s">
        <v>294</v>
      </c>
      <c r="B56" s="86">
        <v>3</v>
      </c>
      <c r="C56" s="121">
        <v>0.004347169928044827</v>
      </c>
      <c r="D56" s="86" t="s">
        <v>1874</v>
      </c>
      <c r="E56" s="86" t="b">
        <v>0</v>
      </c>
      <c r="F56" s="86" t="b">
        <v>0</v>
      </c>
      <c r="G56" s="86" t="b">
        <v>0</v>
      </c>
    </row>
    <row r="57" spans="1:7" ht="15">
      <c r="A57" s="86" t="s">
        <v>293</v>
      </c>
      <c r="B57" s="86">
        <v>3</v>
      </c>
      <c r="C57" s="121">
        <v>0.004347169928044827</v>
      </c>
      <c r="D57" s="86" t="s">
        <v>1874</v>
      </c>
      <c r="E57" s="86" t="b">
        <v>0</v>
      </c>
      <c r="F57" s="86" t="b">
        <v>0</v>
      </c>
      <c r="G57" s="86" t="b">
        <v>0</v>
      </c>
    </row>
    <row r="58" spans="1:7" ht="15">
      <c r="A58" s="86" t="s">
        <v>223</v>
      </c>
      <c r="B58" s="86">
        <v>3</v>
      </c>
      <c r="C58" s="121">
        <v>0.004347169928044827</v>
      </c>
      <c r="D58" s="86" t="s">
        <v>1874</v>
      </c>
      <c r="E58" s="86" t="b">
        <v>0</v>
      </c>
      <c r="F58" s="86" t="b">
        <v>0</v>
      </c>
      <c r="G58" s="86" t="b">
        <v>0</v>
      </c>
    </row>
    <row r="59" spans="1:7" ht="15">
      <c r="A59" s="86" t="s">
        <v>292</v>
      </c>
      <c r="B59" s="86">
        <v>3</v>
      </c>
      <c r="C59" s="121">
        <v>0.004347169928044827</v>
      </c>
      <c r="D59" s="86" t="s">
        <v>1874</v>
      </c>
      <c r="E59" s="86" t="b">
        <v>0</v>
      </c>
      <c r="F59" s="86" t="b">
        <v>0</v>
      </c>
      <c r="G59" s="86" t="b">
        <v>0</v>
      </c>
    </row>
    <row r="60" spans="1:7" ht="15">
      <c r="A60" s="86" t="s">
        <v>1535</v>
      </c>
      <c r="B60" s="86">
        <v>3</v>
      </c>
      <c r="C60" s="121">
        <v>0.004347169928044827</v>
      </c>
      <c r="D60" s="86" t="s">
        <v>1874</v>
      </c>
      <c r="E60" s="86" t="b">
        <v>0</v>
      </c>
      <c r="F60" s="86" t="b">
        <v>0</v>
      </c>
      <c r="G60" s="86" t="b">
        <v>0</v>
      </c>
    </row>
    <row r="61" spans="1:7" ht="15">
      <c r="A61" s="86" t="s">
        <v>291</v>
      </c>
      <c r="B61" s="86">
        <v>3</v>
      </c>
      <c r="C61" s="121">
        <v>0.004347169928044827</v>
      </c>
      <c r="D61" s="86" t="s">
        <v>1874</v>
      </c>
      <c r="E61" s="86" t="b">
        <v>0</v>
      </c>
      <c r="F61" s="86" t="b">
        <v>0</v>
      </c>
      <c r="G61" s="86" t="b">
        <v>0</v>
      </c>
    </row>
    <row r="62" spans="1:7" ht="15">
      <c r="A62" s="86" t="s">
        <v>290</v>
      </c>
      <c r="B62" s="86">
        <v>3</v>
      </c>
      <c r="C62" s="121">
        <v>0.004347169928044827</v>
      </c>
      <c r="D62" s="86" t="s">
        <v>1874</v>
      </c>
      <c r="E62" s="86" t="b">
        <v>0</v>
      </c>
      <c r="F62" s="86" t="b">
        <v>0</v>
      </c>
      <c r="G62" s="86" t="b">
        <v>0</v>
      </c>
    </row>
    <row r="63" spans="1:7" ht="15">
      <c r="A63" s="86" t="s">
        <v>289</v>
      </c>
      <c r="B63" s="86">
        <v>3</v>
      </c>
      <c r="C63" s="121">
        <v>0.004347169928044827</v>
      </c>
      <c r="D63" s="86" t="s">
        <v>1874</v>
      </c>
      <c r="E63" s="86" t="b">
        <v>0</v>
      </c>
      <c r="F63" s="86" t="b">
        <v>0</v>
      </c>
      <c r="G63" s="86" t="b">
        <v>0</v>
      </c>
    </row>
    <row r="64" spans="1:7" ht="15">
      <c r="A64" s="86" t="s">
        <v>1785</v>
      </c>
      <c r="B64" s="86">
        <v>3</v>
      </c>
      <c r="C64" s="121">
        <v>0.004347169928044827</v>
      </c>
      <c r="D64" s="86" t="s">
        <v>1874</v>
      </c>
      <c r="E64" s="86" t="b">
        <v>0</v>
      </c>
      <c r="F64" s="86" t="b">
        <v>0</v>
      </c>
      <c r="G64" s="86" t="b">
        <v>0</v>
      </c>
    </row>
    <row r="65" spans="1:7" ht="15">
      <c r="A65" s="86" t="s">
        <v>288</v>
      </c>
      <c r="B65" s="86">
        <v>3</v>
      </c>
      <c r="C65" s="121">
        <v>0.004347169928044827</v>
      </c>
      <c r="D65" s="86" t="s">
        <v>1874</v>
      </c>
      <c r="E65" s="86" t="b">
        <v>0</v>
      </c>
      <c r="F65" s="86" t="b">
        <v>0</v>
      </c>
      <c r="G65" s="86" t="b">
        <v>0</v>
      </c>
    </row>
    <row r="66" spans="1:7" ht="15">
      <c r="A66" s="86" t="s">
        <v>287</v>
      </c>
      <c r="B66" s="86">
        <v>3</v>
      </c>
      <c r="C66" s="121">
        <v>0.004347169928044827</v>
      </c>
      <c r="D66" s="86" t="s">
        <v>1874</v>
      </c>
      <c r="E66" s="86" t="b">
        <v>0</v>
      </c>
      <c r="F66" s="86" t="b">
        <v>0</v>
      </c>
      <c r="G66" s="86" t="b">
        <v>0</v>
      </c>
    </row>
    <row r="67" spans="1:7" ht="15">
      <c r="A67" s="86" t="s">
        <v>1786</v>
      </c>
      <c r="B67" s="86">
        <v>3</v>
      </c>
      <c r="C67" s="121">
        <v>0.004347169928044827</v>
      </c>
      <c r="D67" s="86" t="s">
        <v>1874</v>
      </c>
      <c r="E67" s="86" t="b">
        <v>0</v>
      </c>
      <c r="F67" s="86" t="b">
        <v>0</v>
      </c>
      <c r="G67" s="86" t="b">
        <v>0</v>
      </c>
    </row>
    <row r="68" spans="1:7" ht="15">
      <c r="A68" s="86" t="s">
        <v>286</v>
      </c>
      <c r="B68" s="86">
        <v>3</v>
      </c>
      <c r="C68" s="121">
        <v>0.004347169928044827</v>
      </c>
      <c r="D68" s="86" t="s">
        <v>1874</v>
      </c>
      <c r="E68" s="86" t="b">
        <v>0</v>
      </c>
      <c r="F68" s="86" t="b">
        <v>0</v>
      </c>
      <c r="G68" s="86" t="b">
        <v>0</v>
      </c>
    </row>
    <row r="69" spans="1:7" ht="15">
      <c r="A69" s="86" t="s">
        <v>285</v>
      </c>
      <c r="B69" s="86">
        <v>3</v>
      </c>
      <c r="C69" s="121">
        <v>0.004347169928044827</v>
      </c>
      <c r="D69" s="86" t="s">
        <v>1874</v>
      </c>
      <c r="E69" s="86" t="b">
        <v>0</v>
      </c>
      <c r="F69" s="86" t="b">
        <v>0</v>
      </c>
      <c r="G69" s="86" t="b">
        <v>0</v>
      </c>
    </row>
    <row r="70" spans="1:7" ht="15">
      <c r="A70" s="86" t="s">
        <v>284</v>
      </c>
      <c r="B70" s="86">
        <v>3</v>
      </c>
      <c r="C70" s="121">
        <v>0.004347169928044827</v>
      </c>
      <c r="D70" s="86" t="s">
        <v>1874</v>
      </c>
      <c r="E70" s="86" t="b">
        <v>0</v>
      </c>
      <c r="F70" s="86" t="b">
        <v>0</v>
      </c>
      <c r="G70" s="86" t="b">
        <v>0</v>
      </c>
    </row>
    <row r="71" spans="1:7" ht="15">
      <c r="A71" s="86" t="s">
        <v>283</v>
      </c>
      <c r="B71" s="86">
        <v>3</v>
      </c>
      <c r="C71" s="121">
        <v>0.004347169928044827</v>
      </c>
      <c r="D71" s="86" t="s">
        <v>1874</v>
      </c>
      <c r="E71" s="86" t="b">
        <v>0</v>
      </c>
      <c r="F71" s="86" t="b">
        <v>0</v>
      </c>
      <c r="G71" s="86" t="b">
        <v>0</v>
      </c>
    </row>
    <row r="72" spans="1:7" ht="15">
      <c r="A72" s="86" t="s">
        <v>282</v>
      </c>
      <c r="B72" s="86">
        <v>3</v>
      </c>
      <c r="C72" s="121">
        <v>0.004347169928044827</v>
      </c>
      <c r="D72" s="86" t="s">
        <v>1874</v>
      </c>
      <c r="E72" s="86" t="b">
        <v>0</v>
      </c>
      <c r="F72" s="86" t="b">
        <v>0</v>
      </c>
      <c r="G72" s="86" t="b">
        <v>0</v>
      </c>
    </row>
    <row r="73" spans="1:7" ht="15">
      <c r="A73" s="86" t="s">
        <v>281</v>
      </c>
      <c r="B73" s="86">
        <v>3</v>
      </c>
      <c r="C73" s="121">
        <v>0.004347169928044827</v>
      </c>
      <c r="D73" s="86" t="s">
        <v>1874</v>
      </c>
      <c r="E73" s="86" t="b">
        <v>0</v>
      </c>
      <c r="F73" s="86" t="b">
        <v>0</v>
      </c>
      <c r="G73" s="86" t="b">
        <v>0</v>
      </c>
    </row>
    <row r="74" spans="1:7" ht="15">
      <c r="A74" s="86" t="s">
        <v>280</v>
      </c>
      <c r="B74" s="86">
        <v>3</v>
      </c>
      <c r="C74" s="121">
        <v>0.004347169928044827</v>
      </c>
      <c r="D74" s="86" t="s">
        <v>1874</v>
      </c>
      <c r="E74" s="86" t="b">
        <v>0</v>
      </c>
      <c r="F74" s="86" t="b">
        <v>0</v>
      </c>
      <c r="G74" s="86" t="b">
        <v>0</v>
      </c>
    </row>
    <row r="75" spans="1:7" ht="15">
      <c r="A75" s="86" t="s">
        <v>279</v>
      </c>
      <c r="B75" s="86">
        <v>3</v>
      </c>
      <c r="C75" s="121">
        <v>0.004347169928044827</v>
      </c>
      <c r="D75" s="86" t="s">
        <v>1874</v>
      </c>
      <c r="E75" s="86" t="b">
        <v>0</v>
      </c>
      <c r="F75" s="86" t="b">
        <v>0</v>
      </c>
      <c r="G75" s="86" t="b">
        <v>0</v>
      </c>
    </row>
    <row r="76" spans="1:7" ht="15">
      <c r="A76" s="86" t="s">
        <v>278</v>
      </c>
      <c r="B76" s="86">
        <v>3</v>
      </c>
      <c r="C76" s="121">
        <v>0.004347169928044827</v>
      </c>
      <c r="D76" s="86" t="s">
        <v>1874</v>
      </c>
      <c r="E76" s="86" t="b">
        <v>0</v>
      </c>
      <c r="F76" s="86" t="b">
        <v>0</v>
      </c>
      <c r="G76" s="86" t="b">
        <v>0</v>
      </c>
    </row>
    <row r="77" spans="1:7" ht="15">
      <c r="A77" s="86" t="s">
        <v>277</v>
      </c>
      <c r="B77" s="86">
        <v>3</v>
      </c>
      <c r="C77" s="121">
        <v>0.004347169928044827</v>
      </c>
      <c r="D77" s="86" t="s">
        <v>1874</v>
      </c>
      <c r="E77" s="86" t="b">
        <v>0</v>
      </c>
      <c r="F77" s="86" t="b">
        <v>0</v>
      </c>
      <c r="G77" s="86" t="b">
        <v>0</v>
      </c>
    </row>
    <row r="78" spans="1:7" ht="15">
      <c r="A78" s="86" t="s">
        <v>276</v>
      </c>
      <c r="B78" s="86">
        <v>3</v>
      </c>
      <c r="C78" s="121">
        <v>0.004347169928044827</v>
      </c>
      <c r="D78" s="86" t="s">
        <v>1874</v>
      </c>
      <c r="E78" s="86" t="b">
        <v>0</v>
      </c>
      <c r="F78" s="86" t="b">
        <v>0</v>
      </c>
      <c r="G78" s="86" t="b">
        <v>0</v>
      </c>
    </row>
    <row r="79" spans="1:7" ht="15">
      <c r="A79" s="86" t="s">
        <v>275</v>
      </c>
      <c r="B79" s="86">
        <v>3</v>
      </c>
      <c r="C79" s="121">
        <v>0.004347169928044827</v>
      </c>
      <c r="D79" s="86" t="s">
        <v>1874</v>
      </c>
      <c r="E79" s="86" t="b">
        <v>0</v>
      </c>
      <c r="F79" s="86" t="b">
        <v>0</v>
      </c>
      <c r="G79" s="86" t="b">
        <v>0</v>
      </c>
    </row>
    <row r="80" spans="1:7" ht="15">
      <c r="A80" s="86" t="s">
        <v>1787</v>
      </c>
      <c r="B80" s="86">
        <v>3</v>
      </c>
      <c r="C80" s="121">
        <v>0.004347169928044827</v>
      </c>
      <c r="D80" s="86" t="s">
        <v>1874</v>
      </c>
      <c r="E80" s="86" t="b">
        <v>0</v>
      </c>
      <c r="F80" s="86" t="b">
        <v>0</v>
      </c>
      <c r="G80" s="86" t="b">
        <v>0</v>
      </c>
    </row>
    <row r="81" spans="1:7" ht="15">
      <c r="A81" s="86" t="s">
        <v>274</v>
      </c>
      <c r="B81" s="86">
        <v>3</v>
      </c>
      <c r="C81" s="121">
        <v>0.004347169928044827</v>
      </c>
      <c r="D81" s="86" t="s">
        <v>1874</v>
      </c>
      <c r="E81" s="86" t="b">
        <v>0</v>
      </c>
      <c r="F81" s="86" t="b">
        <v>0</v>
      </c>
      <c r="G81" s="86" t="b">
        <v>0</v>
      </c>
    </row>
    <row r="82" spans="1:7" ht="15">
      <c r="A82" s="86" t="s">
        <v>273</v>
      </c>
      <c r="B82" s="86">
        <v>3</v>
      </c>
      <c r="C82" s="121">
        <v>0.004347169928044827</v>
      </c>
      <c r="D82" s="86" t="s">
        <v>1874</v>
      </c>
      <c r="E82" s="86" t="b">
        <v>0</v>
      </c>
      <c r="F82" s="86" t="b">
        <v>0</v>
      </c>
      <c r="G82" s="86" t="b">
        <v>0</v>
      </c>
    </row>
    <row r="83" spans="1:7" ht="15">
      <c r="A83" s="86" t="s">
        <v>272</v>
      </c>
      <c r="B83" s="86">
        <v>3</v>
      </c>
      <c r="C83" s="121">
        <v>0.004347169928044827</v>
      </c>
      <c r="D83" s="86" t="s">
        <v>1874</v>
      </c>
      <c r="E83" s="86" t="b">
        <v>0</v>
      </c>
      <c r="F83" s="86" t="b">
        <v>0</v>
      </c>
      <c r="G83" s="86" t="b">
        <v>0</v>
      </c>
    </row>
    <row r="84" spans="1:7" ht="15">
      <c r="A84" s="86" t="s">
        <v>271</v>
      </c>
      <c r="B84" s="86">
        <v>3</v>
      </c>
      <c r="C84" s="121">
        <v>0.004347169928044827</v>
      </c>
      <c r="D84" s="86" t="s">
        <v>1874</v>
      </c>
      <c r="E84" s="86" t="b">
        <v>0</v>
      </c>
      <c r="F84" s="86" t="b">
        <v>0</v>
      </c>
      <c r="G84" s="86" t="b">
        <v>0</v>
      </c>
    </row>
    <row r="85" spans="1:7" ht="15">
      <c r="A85" s="86" t="s">
        <v>270</v>
      </c>
      <c r="B85" s="86">
        <v>3</v>
      </c>
      <c r="C85" s="121">
        <v>0.004347169928044827</v>
      </c>
      <c r="D85" s="86" t="s">
        <v>1874</v>
      </c>
      <c r="E85" s="86" t="b">
        <v>0</v>
      </c>
      <c r="F85" s="86" t="b">
        <v>0</v>
      </c>
      <c r="G85" s="86" t="b">
        <v>0</v>
      </c>
    </row>
    <row r="86" spans="1:7" ht="15">
      <c r="A86" s="86" t="s">
        <v>269</v>
      </c>
      <c r="B86" s="86">
        <v>3</v>
      </c>
      <c r="C86" s="121">
        <v>0.004347169928044827</v>
      </c>
      <c r="D86" s="86" t="s">
        <v>1874</v>
      </c>
      <c r="E86" s="86" t="b">
        <v>0</v>
      </c>
      <c r="F86" s="86" t="b">
        <v>0</v>
      </c>
      <c r="G86" s="86" t="b">
        <v>0</v>
      </c>
    </row>
    <row r="87" spans="1:7" ht="15">
      <c r="A87" s="86" t="s">
        <v>268</v>
      </c>
      <c r="B87" s="86">
        <v>3</v>
      </c>
      <c r="C87" s="121">
        <v>0.004347169928044827</v>
      </c>
      <c r="D87" s="86" t="s">
        <v>1874</v>
      </c>
      <c r="E87" s="86" t="b">
        <v>0</v>
      </c>
      <c r="F87" s="86" t="b">
        <v>0</v>
      </c>
      <c r="G87" s="86" t="b">
        <v>0</v>
      </c>
    </row>
    <row r="88" spans="1:7" ht="15">
      <c r="A88" s="86" t="s">
        <v>267</v>
      </c>
      <c r="B88" s="86">
        <v>3</v>
      </c>
      <c r="C88" s="121">
        <v>0.004347169928044827</v>
      </c>
      <c r="D88" s="86" t="s">
        <v>1874</v>
      </c>
      <c r="E88" s="86" t="b">
        <v>0</v>
      </c>
      <c r="F88" s="86" t="b">
        <v>0</v>
      </c>
      <c r="G88" s="86" t="b">
        <v>0</v>
      </c>
    </row>
    <row r="89" spans="1:7" ht="15">
      <c r="A89" s="86" t="s">
        <v>266</v>
      </c>
      <c r="B89" s="86">
        <v>3</v>
      </c>
      <c r="C89" s="121">
        <v>0.004347169928044827</v>
      </c>
      <c r="D89" s="86" t="s">
        <v>1874</v>
      </c>
      <c r="E89" s="86" t="b">
        <v>0</v>
      </c>
      <c r="F89" s="86" t="b">
        <v>0</v>
      </c>
      <c r="G89" s="86" t="b">
        <v>0</v>
      </c>
    </row>
    <row r="90" spans="1:7" ht="15">
      <c r="A90" s="86" t="s">
        <v>265</v>
      </c>
      <c r="B90" s="86">
        <v>3</v>
      </c>
      <c r="C90" s="121">
        <v>0.004347169928044827</v>
      </c>
      <c r="D90" s="86" t="s">
        <v>1874</v>
      </c>
      <c r="E90" s="86" t="b">
        <v>0</v>
      </c>
      <c r="F90" s="86" t="b">
        <v>0</v>
      </c>
      <c r="G90" s="86" t="b">
        <v>0</v>
      </c>
    </row>
    <row r="91" spans="1:7" ht="15">
      <c r="A91" s="86" t="s">
        <v>264</v>
      </c>
      <c r="B91" s="86">
        <v>3</v>
      </c>
      <c r="C91" s="121">
        <v>0.004347169928044827</v>
      </c>
      <c r="D91" s="86" t="s">
        <v>1874</v>
      </c>
      <c r="E91" s="86" t="b">
        <v>0</v>
      </c>
      <c r="F91" s="86" t="b">
        <v>0</v>
      </c>
      <c r="G91" s="86" t="b">
        <v>0</v>
      </c>
    </row>
    <row r="92" spans="1:7" ht="15">
      <c r="A92" s="86" t="s">
        <v>263</v>
      </c>
      <c r="B92" s="86">
        <v>3</v>
      </c>
      <c r="C92" s="121">
        <v>0.004347169928044827</v>
      </c>
      <c r="D92" s="86" t="s">
        <v>1874</v>
      </c>
      <c r="E92" s="86" t="b">
        <v>0</v>
      </c>
      <c r="F92" s="86" t="b">
        <v>0</v>
      </c>
      <c r="G92" s="86" t="b">
        <v>0</v>
      </c>
    </row>
    <row r="93" spans="1:7" ht="15">
      <c r="A93" s="86" t="s">
        <v>261</v>
      </c>
      <c r="B93" s="86">
        <v>3</v>
      </c>
      <c r="C93" s="121">
        <v>0.004347169928044827</v>
      </c>
      <c r="D93" s="86" t="s">
        <v>1874</v>
      </c>
      <c r="E93" s="86" t="b">
        <v>0</v>
      </c>
      <c r="F93" s="86" t="b">
        <v>0</v>
      </c>
      <c r="G93" s="86" t="b">
        <v>0</v>
      </c>
    </row>
    <row r="94" spans="1:7" ht="15">
      <c r="A94" s="86" t="s">
        <v>260</v>
      </c>
      <c r="B94" s="86">
        <v>3</v>
      </c>
      <c r="C94" s="121">
        <v>0.004347169928044827</v>
      </c>
      <c r="D94" s="86" t="s">
        <v>1874</v>
      </c>
      <c r="E94" s="86" t="b">
        <v>0</v>
      </c>
      <c r="F94" s="86" t="b">
        <v>0</v>
      </c>
      <c r="G94" s="86" t="b">
        <v>0</v>
      </c>
    </row>
    <row r="95" spans="1:7" ht="15">
      <c r="A95" s="86" t="s">
        <v>259</v>
      </c>
      <c r="B95" s="86">
        <v>3</v>
      </c>
      <c r="C95" s="121">
        <v>0.004347169928044827</v>
      </c>
      <c r="D95" s="86" t="s">
        <v>1874</v>
      </c>
      <c r="E95" s="86" t="b">
        <v>0</v>
      </c>
      <c r="F95" s="86" t="b">
        <v>0</v>
      </c>
      <c r="G95" s="86" t="b">
        <v>0</v>
      </c>
    </row>
    <row r="96" spans="1:7" ht="15">
      <c r="A96" s="86" t="s">
        <v>258</v>
      </c>
      <c r="B96" s="86">
        <v>3</v>
      </c>
      <c r="C96" s="121">
        <v>0.004347169928044827</v>
      </c>
      <c r="D96" s="86" t="s">
        <v>1874</v>
      </c>
      <c r="E96" s="86" t="b">
        <v>0</v>
      </c>
      <c r="F96" s="86" t="b">
        <v>0</v>
      </c>
      <c r="G96" s="86" t="b">
        <v>0</v>
      </c>
    </row>
    <row r="97" spans="1:7" ht="15">
      <c r="A97" s="86" t="s">
        <v>257</v>
      </c>
      <c r="B97" s="86">
        <v>3</v>
      </c>
      <c r="C97" s="121">
        <v>0.004347169928044827</v>
      </c>
      <c r="D97" s="86" t="s">
        <v>1874</v>
      </c>
      <c r="E97" s="86" t="b">
        <v>0</v>
      </c>
      <c r="F97" s="86" t="b">
        <v>0</v>
      </c>
      <c r="G97" s="86" t="b">
        <v>0</v>
      </c>
    </row>
    <row r="98" spans="1:7" ht="15">
      <c r="A98" s="86" t="s">
        <v>256</v>
      </c>
      <c r="B98" s="86">
        <v>3</v>
      </c>
      <c r="C98" s="121">
        <v>0.004347169928044827</v>
      </c>
      <c r="D98" s="86" t="s">
        <v>1874</v>
      </c>
      <c r="E98" s="86" t="b">
        <v>0</v>
      </c>
      <c r="F98" s="86" t="b">
        <v>0</v>
      </c>
      <c r="G98" s="86" t="b">
        <v>0</v>
      </c>
    </row>
    <row r="99" spans="1:7" ht="15">
      <c r="A99" s="86" t="s">
        <v>255</v>
      </c>
      <c r="B99" s="86">
        <v>3</v>
      </c>
      <c r="C99" s="121">
        <v>0.004347169928044827</v>
      </c>
      <c r="D99" s="86" t="s">
        <v>1874</v>
      </c>
      <c r="E99" s="86" t="b">
        <v>0</v>
      </c>
      <c r="F99" s="86" t="b">
        <v>0</v>
      </c>
      <c r="G99" s="86" t="b">
        <v>0</v>
      </c>
    </row>
    <row r="100" spans="1:7" ht="15">
      <c r="A100" s="86" t="s">
        <v>1788</v>
      </c>
      <c r="B100" s="86">
        <v>3</v>
      </c>
      <c r="C100" s="121">
        <v>0.004347169928044827</v>
      </c>
      <c r="D100" s="86" t="s">
        <v>1874</v>
      </c>
      <c r="E100" s="86" t="b">
        <v>0</v>
      </c>
      <c r="F100" s="86" t="b">
        <v>0</v>
      </c>
      <c r="G100" s="86" t="b">
        <v>0</v>
      </c>
    </row>
    <row r="101" spans="1:7" ht="15">
      <c r="A101" s="86" t="s">
        <v>1789</v>
      </c>
      <c r="B101" s="86">
        <v>3</v>
      </c>
      <c r="C101" s="121">
        <v>0.004347169928044827</v>
      </c>
      <c r="D101" s="86" t="s">
        <v>1874</v>
      </c>
      <c r="E101" s="86" t="b">
        <v>0</v>
      </c>
      <c r="F101" s="86" t="b">
        <v>0</v>
      </c>
      <c r="G101" s="86" t="b">
        <v>0</v>
      </c>
    </row>
    <row r="102" spans="1:7" ht="15">
      <c r="A102" s="86" t="s">
        <v>1790</v>
      </c>
      <c r="B102" s="86">
        <v>3</v>
      </c>
      <c r="C102" s="121">
        <v>0.004347169928044827</v>
      </c>
      <c r="D102" s="86" t="s">
        <v>1874</v>
      </c>
      <c r="E102" s="86" t="b">
        <v>0</v>
      </c>
      <c r="F102" s="86" t="b">
        <v>0</v>
      </c>
      <c r="G102" s="86" t="b">
        <v>0</v>
      </c>
    </row>
    <row r="103" spans="1:7" ht="15">
      <c r="A103" s="86" t="s">
        <v>1791</v>
      </c>
      <c r="B103" s="86">
        <v>3</v>
      </c>
      <c r="C103" s="121">
        <v>0.004347169928044827</v>
      </c>
      <c r="D103" s="86" t="s">
        <v>1874</v>
      </c>
      <c r="E103" s="86" t="b">
        <v>1</v>
      </c>
      <c r="F103" s="86" t="b">
        <v>0</v>
      </c>
      <c r="G103" s="86" t="b">
        <v>0</v>
      </c>
    </row>
    <row r="104" spans="1:7" ht="15">
      <c r="A104" s="86" t="s">
        <v>1792</v>
      </c>
      <c r="B104" s="86">
        <v>3</v>
      </c>
      <c r="C104" s="121">
        <v>0.004347169928044827</v>
      </c>
      <c r="D104" s="86" t="s">
        <v>1874</v>
      </c>
      <c r="E104" s="86" t="b">
        <v>0</v>
      </c>
      <c r="F104" s="86" t="b">
        <v>0</v>
      </c>
      <c r="G104" s="86" t="b">
        <v>0</v>
      </c>
    </row>
    <row r="105" spans="1:7" ht="15">
      <c r="A105" s="86" t="s">
        <v>1793</v>
      </c>
      <c r="B105" s="86">
        <v>3</v>
      </c>
      <c r="C105" s="121">
        <v>0.004347169928044827</v>
      </c>
      <c r="D105" s="86" t="s">
        <v>1874</v>
      </c>
      <c r="E105" s="86" t="b">
        <v>0</v>
      </c>
      <c r="F105" s="86" t="b">
        <v>0</v>
      </c>
      <c r="G105" s="86" t="b">
        <v>0</v>
      </c>
    </row>
    <row r="106" spans="1:7" ht="15">
      <c r="A106" s="86" t="s">
        <v>1794</v>
      </c>
      <c r="B106" s="86">
        <v>3</v>
      </c>
      <c r="C106" s="121">
        <v>0.004347169928044827</v>
      </c>
      <c r="D106" s="86" t="s">
        <v>1874</v>
      </c>
      <c r="E106" s="86" t="b">
        <v>0</v>
      </c>
      <c r="F106" s="86" t="b">
        <v>0</v>
      </c>
      <c r="G106" s="86" t="b">
        <v>0</v>
      </c>
    </row>
    <row r="107" spans="1:7" ht="15">
      <c r="A107" s="86" t="s">
        <v>1795</v>
      </c>
      <c r="B107" s="86">
        <v>3</v>
      </c>
      <c r="C107" s="121">
        <v>0.004347169928044827</v>
      </c>
      <c r="D107" s="86" t="s">
        <v>1874</v>
      </c>
      <c r="E107" s="86" t="b">
        <v>0</v>
      </c>
      <c r="F107" s="86" t="b">
        <v>0</v>
      </c>
      <c r="G107" s="86" t="b">
        <v>0</v>
      </c>
    </row>
    <row r="108" spans="1:7" ht="15">
      <c r="A108" s="86" t="s">
        <v>1796</v>
      </c>
      <c r="B108" s="86">
        <v>3</v>
      </c>
      <c r="C108" s="121">
        <v>0.004347169928044827</v>
      </c>
      <c r="D108" s="86" t="s">
        <v>1874</v>
      </c>
      <c r="E108" s="86" t="b">
        <v>1</v>
      </c>
      <c r="F108" s="86" t="b">
        <v>0</v>
      </c>
      <c r="G108" s="86" t="b">
        <v>0</v>
      </c>
    </row>
    <row r="109" spans="1:7" ht="15">
      <c r="A109" s="86" t="s">
        <v>1797</v>
      </c>
      <c r="B109" s="86">
        <v>3</v>
      </c>
      <c r="C109" s="121">
        <v>0.004347169928044827</v>
      </c>
      <c r="D109" s="86" t="s">
        <v>1874</v>
      </c>
      <c r="E109" s="86" t="b">
        <v>0</v>
      </c>
      <c r="F109" s="86" t="b">
        <v>0</v>
      </c>
      <c r="G109" s="86" t="b">
        <v>0</v>
      </c>
    </row>
    <row r="110" spans="1:7" ht="15">
      <c r="A110" s="86" t="s">
        <v>1798</v>
      </c>
      <c r="B110" s="86">
        <v>3</v>
      </c>
      <c r="C110" s="121">
        <v>0.004347169928044827</v>
      </c>
      <c r="D110" s="86" t="s">
        <v>1874</v>
      </c>
      <c r="E110" s="86" t="b">
        <v>0</v>
      </c>
      <c r="F110" s="86" t="b">
        <v>0</v>
      </c>
      <c r="G110" s="86" t="b">
        <v>0</v>
      </c>
    </row>
    <row r="111" spans="1:7" ht="15">
      <c r="A111" s="86" t="s">
        <v>1641</v>
      </c>
      <c r="B111" s="86">
        <v>3</v>
      </c>
      <c r="C111" s="121">
        <v>0.004347169928044827</v>
      </c>
      <c r="D111" s="86" t="s">
        <v>1874</v>
      </c>
      <c r="E111" s="86" t="b">
        <v>0</v>
      </c>
      <c r="F111" s="86" t="b">
        <v>0</v>
      </c>
      <c r="G111" s="86" t="b">
        <v>0</v>
      </c>
    </row>
    <row r="112" spans="1:7" ht="15">
      <c r="A112" s="86" t="s">
        <v>1799</v>
      </c>
      <c r="B112" s="86">
        <v>2</v>
      </c>
      <c r="C112" s="121">
        <v>0.0033394447616932462</v>
      </c>
      <c r="D112" s="86" t="s">
        <v>1874</v>
      </c>
      <c r="E112" s="86" t="b">
        <v>1</v>
      </c>
      <c r="F112" s="86" t="b">
        <v>0</v>
      </c>
      <c r="G112" s="86" t="b">
        <v>0</v>
      </c>
    </row>
    <row r="113" spans="1:7" ht="15">
      <c r="A113" s="86" t="s">
        <v>1800</v>
      </c>
      <c r="B113" s="86">
        <v>2</v>
      </c>
      <c r="C113" s="121">
        <v>0.0033394447616932462</v>
      </c>
      <c r="D113" s="86" t="s">
        <v>1874</v>
      </c>
      <c r="E113" s="86" t="b">
        <v>0</v>
      </c>
      <c r="F113" s="86" t="b">
        <v>0</v>
      </c>
      <c r="G113" s="86" t="b">
        <v>0</v>
      </c>
    </row>
    <row r="114" spans="1:7" ht="15">
      <c r="A114" s="86" t="s">
        <v>322</v>
      </c>
      <c r="B114" s="86">
        <v>2</v>
      </c>
      <c r="C114" s="121">
        <v>0.0033394447616932462</v>
      </c>
      <c r="D114" s="86" t="s">
        <v>1874</v>
      </c>
      <c r="E114" s="86" t="b">
        <v>0</v>
      </c>
      <c r="F114" s="86" t="b">
        <v>0</v>
      </c>
      <c r="G114" s="86" t="b">
        <v>0</v>
      </c>
    </row>
    <row r="115" spans="1:7" ht="15">
      <c r="A115" s="86" t="s">
        <v>321</v>
      </c>
      <c r="B115" s="86">
        <v>2</v>
      </c>
      <c r="C115" s="121">
        <v>0.0033394447616932462</v>
      </c>
      <c r="D115" s="86" t="s">
        <v>1874</v>
      </c>
      <c r="E115" s="86" t="b">
        <v>0</v>
      </c>
      <c r="F115" s="86" t="b">
        <v>0</v>
      </c>
      <c r="G115" s="86" t="b">
        <v>0</v>
      </c>
    </row>
    <row r="116" spans="1:7" ht="15">
      <c r="A116" s="86" t="s">
        <v>1554</v>
      </c>
      <c r="B116" s="86">
        <v>2</v>
      </c>
      <c r="C116" s="121">
        <v>0.0033394447616932462</v>
      </c>
      <c r="D116" s="86" t="s">
        <v>1874</v>
      </c>
      <c r="E116" s="86" t="b">
        <v>0</v>
      </c>
      <c r="F116" s="86" t="b">
        <v>0</v>
      </c>
      <c r="G116" s="86" t="b">
        <v>0</v>
      </c>
    </row>
    <row r="117" spans="1:7" ht="15">
      <c r="A117" s="86" t="s">
        <v>1555</v>
      </c>
      <c r="B117" s="86">
        <v>2</v>
      </c>
      <c r="C117" s="121">
        <v>0.0033394447616932462</v>
      </c>
      <c r="D117" s="86" t="s">
        <v>1874</v>
      </c>
      <c r="E117" s="86" t="b">
        <v>0</v>
      </c>
      <c r="F117" s="86" t="b">
        <v>0</v>
      </c>
      <c r="G117" s="86" t="b">
        <v>0</v>
      </c>
    </row>
    <row r="118" spans="1:7" ht="15">
      <c r="A118" s="86" t="s">
        <v>1556</v>
      </c>
      <c r="B118" s="86">
        <v>2</v>
      </c>
      <c r="C118" s="121">
        <v>0.0033394447616932462</v>
      </c>
      <c r="D118" s="86" t="s">
        <v>1874</v>
      </c>
      <c r="E118" s="86" t="b">
        <v>0</v>
      </c>
      <c r="F118" s="86" t="b">
        <v>0</v>
      </c>
      <c r="G118" s="86" t="b">
        <v>0</v>
      </c>
    </row>
    <row r="119" spans="1:7" ht="15">
      <c r="A119" s="86" t="s">
        <v>1557</v>
      </c>
      <c r="B119" s="86">
        <v>2</v>
      </c>
      <c r="C119" s="121">
        <v>0.0033394447616932462</v>
      </c>
      <c r="D119" s="86" t="s">
        <v>1874</v>
      </c>
      <c r="E119" s="86" t="b">
        <v>0</v>
      </c>
      <c r="F119" s="86" t="b">
        <v>0</v>
      </c>
      <c r="G119" s="86" t="b">
        <v>0</v>
      </c>
    </row>
    <row r="120" spans="1:7" ht="15">
      <c r="A120" s="86" t="s">
        <v>1801</v>
      </c>
      <c r="B120" s="86">
        <v>2</v>
      </c>
      <c r="C120" s="121">
        <v>0.0033394447616932462</v>
      </c>
      <c r="D120" s="86" t="s">
        <v>1874</v>
      </c>
      <c r="E120" s="86" t="b">
        <v>0</v>
      </c>
      <c r="F120" s="86" t="b">
        <v>0</v>
      </c>
      <c r="G120" s="86" t="b">
        <v>0</v>
      </c>
    </row>
    <row r="121" spans="1:7" ht="15">
      <c r="A121" s="86" t="s">
        <v>1802</v>
      </c>
      <c r="B121" s="86">
        <v>2</v>
      </c>
      <c r="C121" s="121">
        <v>0.0033394447616932462</v>
      </c>
      <c r="D121" s="86" t="s">
        <v>1874</v>
      </c>
      <c r="E121" s="86" t="b">
        <v>0</v>
      </c>
      <c r="F121" s="86" t="b">
        <v>0</v>
      </c>
      <c r="G121" s="86" t="b">
        <v>0</v>
      </c>
    </row>
    <row r="122" spans="1:7" ht="15">
      <c r="A122" s="86" t="s">
        <v>1803</v>
      </c>
      <c r="B122" s="86">
        <v>2</v>
      </c>
      <c r="C122" s="121">
        <v>0.0033394447616932462</v>
      </c>
      <c r="D122" s="86" t="s">
        <v>1874</v>
      </c>
      <c r="E122" s="86" t="b">
        <v>1</v>
      </c>
      <c r="F122" s="86" t="b">
        <v>0</v>
      </c>
      <c r="G122" s="86" t="b">
        <v>0</v>
      </c>
    </row>
    <row r="123" spans="1:7" ht="15">
      <c r="A123" s="86" t="s">
        <v>1804</v>
      </c>
      <c r="B123" s="86">
        <v>2</v>
      </c>
      <c r="C123" s="121">
        <v>0.0033394447616932462</v>
      </c>
      <c r="D123" s="86" t="s">
        <v>1874</v>
      </c>
      <c r="E123" s="86" t="b">
        <v>1</v>
      </c>
      <c r="F123" s="86" t="b">
        <v>0</v>
      </c>
      <c r="G123" s="86" t="b">
        <v>0</v>
      </c>
    </row>
    <row r="124" spans="1:7" ht="15">
      <c r="A124" s="86" t="s">
        <v>1805</v>
      </c>
      <c r="B124" s="86">
        <v>2</v>
      </c>
      <c r="C124" s="121">
        <v>0.0033394447616932462</v>
      </c>
      <c r="D124" s="86" t="s">
        <v>1874</v>
      </c>
      <c r="E124" s="86" t="b">
        <v>0</v>
      </c>
      <c r="F124" s="86" t="b">
        <v>1</v>
      </c>
      <c r="G124" s="86" t="b">
        <v>0</v>
      </c>
    </row>
    <row r="125" spans="1:7" ht="15">
      <c r="A125" s="86" t="s">
        <v>1806</v>
      </c>
      <c r="B125" s="86">
        <v>2</v>
      </c>
      <c r="C125" s="121">
        <v>0.0033394447616932462</v>
      </c>
      <c r="D125" s="86" t="s">
        <v>1874</v>
      </c>
      <c r="E125" s="86" t="b">
        <v>0</v>
      </c>
      <c r="F125" s="86" t="b">
        <v>0</v>
      </c>
      <c r="G125" s="86" t="b">
        <v>0</v>
      </c>
    </row>
    <row r="126" spans="1:7" ht="15">
      <c r="A126" s="86" t="s">
        <v>1807</v>
      </c>
      <c r="B126" s="86">
        <v>2</v>
      </c>
      <c r="C126" s="121">
        <v>0.0033394447616932462</v>
      </c>
      <c r="D126" s="86" t="s">
        <v>1874</v>
      </c>
      <c r="E126" s="86" t="b">
        <v>0</v>
      </c>
      <c r="F126" s="86" t="b">
        <v>0</v>
      </c>
      <c r="G126" s="86" t="b">
        <v>0</v>
      </c>
    </row>
    <row r="127" spans="1:7" ht="15">
      <c r="A127" s="86" t="s">
        <v>1808</v>
      </c>
      <c r="B127" s="86">
        <v>2</v>
      </c>
      <c r="C127" s="121">
        <v>0.0033394447616932462</v>
      </c>
      <c r="D127" s="86" t="s">
        <v>1874</v>
      </c>
      <c r="E127" s="86" t="b">
        <v>0</v>
      </c>
      <c r="F127" s="86" t="b">
        <v>1</v>
      </c>
      <c r="G127" s="86" t="b">
        <v>0</v>
      </c>
    </row>
    <row r="128" spans="1:7" ht="15">
      <c r="A128" s="86" t="s">
        <v>1809</v>
      </c>
      <c r="B128" s="86">
        <v>2</v>
      </c>
      <c r="C128" s="121">
        <v>0.0033394447616932462</v>
      </c>
      <c r="D128" s="86" t="s">
        <v>1874</v>
      </c>
      <c r="E128" s="86" t="b">
        <v>0</v>
      </c>
      <c r="F128" s="86" t="b">
        <v>0</v>
      </c>
      <c r="G128" s="86" t="b">
        <v>0</v>
      </c>
    </row>
    <row r="129" spans="1:7" ht="15">
      <c r="A129" s="86" t="s">
        <v>1810</v>
      </c>
      <c r="B129" s="86">
        <v>2</v>
      </c>
      <c r="C129" s="121">
        <v>0.0033394447616932462</v>
      </c>
      <c r="D129" s="86" t="s">
        <v>1874</v>
      </c>
      <c r="E129" s="86" t="b">
        <v>0</v>
      </c>
      <c r="F129" s="86" t="b">
        <v>0</v>
      </c>
      <c r="G129" s="86" t="b">
        <v>0</v>
      </c>
    </row>
    <row r="130" spans="1:7" ht="15">
      <c r="A130" s="86" t="s">
        <v>1811</v>
      </c>
      <c r="B130" s="86">
        <v>2</v>
      </c>
      <c r="C130" s="121">
        <v>0.0033394447616932462</v>
      </c>
      <c r="D130" s="86" t="s">
        <v>1874</v>
      </c>
      <c r="E130" s="86" t="b">
        <v>0</v>
      </c>
      <c r="F130" s="86" t="b">
        <v>0</v>
      </c>
      <c r="G130" s="86" t="b">
        <v>0</v>
      </c>
    </row>
    <row r="131" spans="1:7" ht="15">
      <c r="A131" s="86" t="s">
        <v>1812</v>
      </c>
      <c r="B131" s="86">
        <v>2</v>
      </c>
      <c r="C131" s="121">
        <v>0.0033394447616932462</v>
      </c>
      <c r="D131" s="86" t="s">
        <v>1874</v>
      </c>
      <c r="E131" s="86" t="b">
        <v>0</v>
      </c>
      <c r="F131" s="86" t="b">
        <v>0</v>
      </c>
      <c r="G131" s="86" t="b">
        <v>0</v>
      </c>
    </row>
    <row r="132" spans="1:7" ht="15">
      <c r="A132" s="86" t="s">
        <v>1813</v>
      </c>
      <c r="B132" s="86">
        <v>2</v>
      </c>
      <c r="C132" s="121">
        <v>0.0033394447616932462</v>
      </c>
      <c r="D132" s="86" t="s">
        <v>1874</v>
      </c>
      <c r="E132" s="86" t="b">
        <v>0</v>
      </c>
      <c r="F132" s="86" t="b">
        <v>0</v>
      </c>
      <c r="G132" s="86" t="b">
        <v>0</v>
      </c>
    </row>
    <row r="133" spans="1:7" ht="15">
      <c r="A133" s="86" t="s">
        <v>1814</v>
      </c>
      <c r="B133" s="86">
        <v>2</v>
      </c>
      <c r="C133" s="121">
        <v>0.0033394447616932462</v>
      </c>
      <c r="D133" s="86" t="s">
        <v>1874</v>
      </c>
      <c r="E133" s="86" t="b">
        <v>0</v>
      </c>
      <c r="F133" s="86" t="b">
        <v>0</v>
      </c>
      <c r="G133" s="86" t="b">
        <v>0</v>
      </c>
    </row>
    <row r="134" spans="1:7" ht="15">
      <c r="A134" s="86" t="s">
        <v>1815</v>
      </c>
      <c r="B134" s="86">
        <v>2</v>
      </c>
      <c r="C134" s="121">
        <v>0.0033394447616932462</v>
      </c>
      <c r="D134" s="86" t="s">
        <v>1874</v>
      </c>
      <c r="E134" s="86" t="b">
        <v>0</v>
      </c>
      <c r="F134" s="86" t="b">
        <v>0</v>
      </c>
      <c r="G134" s="86" t="b">
        <v>0</v>
      </c>
    </row>
    <row r="135" spans="1:7" ht="15">
      <c r="A135" s="86" t="s">
        <v>1816</v>
      </c>
      <c r="B135" s="86">
        <v>2</v>
      </c>
      <c r="C135" s="121">
        <v>0.0033394447616932462</v>
      </c>
      <c r="D135" s="86" t="s">
        <v>1874</v>
      </c>
      <c r="E135" s="86" t="b">
        <v>0</v>
      </c>
      <c r="F135" s="86" t="b">
        <v>0</v>
      </c>
      <c r="G135" s="86" t="b">
        <v>0</v>
      </c>
    </row>
    <row r="136" spans="1:7" ht="15">
      <c r="A136" s="86" t="s">
        <v>1817</v>
      </c>
      <c r="B136" s="86">
        <v>2</v>
      </c>
      <c r="C136" s="121">
        <v>0.0033394447616932462</v>
      </c>
      <c r="D136" s="86" t="s">
        <v>1874</v>
      </c>
      <c r="E136" s="86" t="b">
        <v>0</v>
      </c>
      <c r="F136" s="86" t="b">
        <v>0</v>
      </c>
      <c r="G136" s="86" t="b">
        <v>0</v>
      </c>
    </row>
    <row r="137" spans="1:7" ht="15">
      <c r="A137" s="86" t="s">
        <v>238</v>
      </c>
      <c r="B137" s="86">
        <v>2</v>
      </c>
      <c r="C137" s="121">
        <v>0.0033394447616932462</v>
      </c>
      <c r="D137" s="86" t="s">
        <v>1874</v>
      </c>
      <c r="E137" s="86" t="b">
        <v>0</v>
      </c>
      <c r="F137" s="86" t="b">
        <v>0</v>
      </c>
      <c r="G137" s="86" t="b">
        <v>0</v>
      </c>
    </row>
    <row r="138" spans="1:7" ht="15">
      <c r="A138" s="86" t="s">
        <v>1818</v>
      </c>
      <c r="B138" s="86">
        <v>2</v>
      </c>
      <c r="C138" s="121">
        <v>0.0033394447616932462</v>
      </c>
      <c r="D138" s="86" t="s">
        <v>1874</v>
      </c>
      <c r="E138" s="86" t="b">
        <v>0</v>
      </c>
      <c r="F138" s="86" t="b">
        <v>0</v>
      </c>
      <c r="G138" s="86" t="b">
        <v>0</v>
      </c>
    </row>
    <row r="139" spans="1:7" ht="15">
      <c r="A139" s="86" t="s">
        <v>1819</v>
      </c>
      <c r="B139" s="86">
        <v>2</v>
      </c>
      <c r="C139" s="121">
        <v>0.0033394447616932462</v>
      </c>
      <c r="D139" s="86" t="s">
        <v>1874</v>
      </c>
      <c r="E139" s="86" t="b">
        <v>0</v>
      </c>
      <c r="F139" s="86" t="b">
        <v>0</v>
      </c>
      <c r="G139" s="86" t="b">
        <v>0</v>
      </c>
    </row>
    <row r="140" spans="1:7" ht="15">
      <c r="A140" s="86" t="s">
        <v>1820</v>
      </c>
      <c r="B140" s="86">
        <v>2</v>
      </c>
      <c r="C140" s="121">
        <v>0.0033394447616932462</v>
      </c>
      <c r="D140" s="86" t="s">
        <v>1874</v>
      </c>
      <c r="E140" s="86" t="b">
        <v>0</v>
      </c>
      <c r="F140" s="86" t="b">
        <v>0</v>
      </c>
      <c r="G140" s="86" t="b">
        <v>0</v>
      </c>
    </row>
    <row r="141" spans="1:7" ht="15">
      <c r="A141" s="86" t="s">
        <v>1821</v>
      </c>
      <c r="B141" s="86">
        <v>2</v>
      </c>
      <c r="C141" s="121">
        <v>0.0033394447616932462</v>
      </c>
      <c r="D141" s="86" t="s">
        <v>1874</v>
      </c>
      <c r="E141" s="86" t="b">
        <v>0</v>
      </c>
      <c r="F141" s="86" t="b">
        <v>0</v>
      </c>
      <c r="G141" s="86" t="b">
        <v>0</v>
      </c>
    </row>
    <row r="142" spans="1:7" ht="15">
      <c r="A142" s="86" t="s">
        <v>1822</v>
      </c>
      <c r="B142" s="86">
        <v>2</v>
      </c>
      <c r="C142" s="121">
        <v>0.0033394447616932462</v>
      </c>
      <c r="D142" s="86" t="s">
        <v>1874</v>
      </c>
      <c r="E142" s="86" t="b">
        <v>0</v>
      </c>
      <c r="F142" s="86" t="b">
        <v>0</v>
      </c>
      <c r="G142" s="86" t="b">
        <v>0</v>
      </c>
    </row>
    <row r="143" spans="1:7" ht="15">
      <c r="A143" s="86" t="s">
        <v>1823</v>
      </c>
      <c r="B143" s="86">
        <v>2</v>
      </c>
      <c r="C143" s="121">
        <v>0.0033394447616932462</v>
      </c>
      <c r="D143" s="86" t="s">
        <v>1874</v>
      </c>
      <c r="E143" s="86" t="b">
        <v>0</v>
      </c>
      <c r="F143" s="86" t="b">
        <v>0</v>
      </c>
      <c r="G143" s="86" t="b">
        <v>0</v>
      </c>
    </row>
    <row r="144" spans="1:7" ht="15">
      <c r="A144" s="86" t="s">
        <v>1824</v>
      </c>
      <c r="B144" s="86">
        <v>2</v>
      </c>
      <c r="C144" s="121">
        <v>0.0033394447616932462</v>
      </c>
      <c r="D144" s="86" t="s">
        <v>1874</v>
      </c>
      <c r="E144" s="86" t="b">
        <v>0</v>
      </c>
      <c r="F144" s="86" t="b">
        <v>0</v>
      </c>
      <c r="G144" s="86" t="b">
        <v>0</v>
      </c>
    </row>
    <row r="145" spans="1:7" ht="15">
      <c r="A145" s="86" t="s">
        <v>1825</v>
      </c>
      <c r="B145" s="86">
        <v>2</v>
      </c>
      <c r="C145" s="121">
        <v>0.0033394447616932462</v>
      </c>
      <c r="D145" s="86" t="s">
        <v>1874</v>
      </c>
      <c r="E145" s="86" t="b">
        <v>0</v>
      </c>
      <c r="F145" s="86" t="b">
        <v>0</v>
      </c>
      <c r="G145" s="86" t="b">
        <v>0</v>
      </c>
    </row>
    <row r="146" spans="1:7" ht="15">
      <c r="A146" s="86" t="s">
        <v>1826</v>
      </c>
      <c r="B146" s="86">
        <v>2</v>
      </c>
      <c r="C146" s="121">
        <v>0.0033394447616932462</v>
      </c>
      <c r="D146" s="86" t="s">
        <v>1874</v>
      </c>
      <c r="E146" s="86" t="b">
        <v>0</v>
      </c>
      <c r="F146" s="86" t="b">
        <v>0</v>
      </c>
      <c r="G146" s="86" t="b">
        <v>0</v>
      </c>
    </row>
    <row r="147" spans="1:7" ht="15">
      <c r="A147" s="86" t="s">
        <v>1827</v>
      </c>
      <c r="B147" s="86">
        <v>2</v>
      </c>
      <c r="C147" s="121">
        <v>0.0033394447616932462</v>
      </c>
      <c r="D147" s="86" t="s">
        <v>1874</v>
      </c>
      <c r="E147" s="86" t="b">
        <v>0</v>
      </c>
      <c r="F147" s="86" t="b">
        <v>0</v>
      </c>
      <c r="G147" s="86" t="b">
        <v>0</v>
      </c>
    </row>
    <row r="148" spans="1:7" ht="15">
      <c r="A148" s="86" t="s">
        <v>1828</v>
      </c>
      <c r="B148" s="86">
        <v>2</v>
      </c>
      <c r="C148" s="121">
        <v>0.0033394447616932462</v>
      </c>
      <c r="D148" s="86" t="s">
        <v>1874</v>
      </c>
      <c r="E148" s="86" t="b">
        <v>0</v>
      </c>
      <c r="F148" s="86" t="b">
        <v>0</v>
      </c>
      <c r="G148" s="86" t="b">
        <v>0</v>
      </c>
    </row>
    <row r="149" spans="1:7" ht="15">
      <c r="A149" s="86" t="s">
        <v>1829</v>
      </c>
      <c r="B149" s="86">
        <v>2</v>
      </c>
      <c r="C149" s="121">
        <v>0.0033394447616932462</v>
      </c>
      <c r="D149" s="86" t="s">
        <v>1874</v>
      </c>
      <c r="E149" s="86" t="b">
        <v>0</v>
      </c>
      <c r="F149" s="86" t="b">
        <v>0</v>
      </c>
      <c r="G149" s="86" t="b">
        <v>0</v>
      </c>
    </row>
    <row r="150" spans="1:7" ht="15">
      <c r="A150" s="86" t="s">
        <v>1830</v>
      </c>
      <c r="B150" s="86">
        <v>2</v>
      </c>
      <c r="C150" s="121">
        <v>0.0033394447616932462</v>
      </c>
      <c r="D150" s="86" t="s">
        <v>1874</v>
      </c>
      <c r="E150" s="86" t="b">
        <v>0</v>
      </c>
      <c r="F150" s="86" t="b">
        <v>0</v>
      </c>
      <c r="G150" s="86" t="b">
        <v>0</v>
      </c>
    </row>
    <row r="151" spans="1:7" ht="15">
      <c r="A151" s="86" t="s">
        <v>1831</v>
      </c>
      <c r="B151" s="86">
        <v>2</v>
      </c>
      <c r="C151" s="121">
        <v>0.004093905903708237</v>
      </c>
      <c r="D151" s="86" t="s">
        <v>1874</v>
      </c>
      <c r="E151" s="86" t="b">
        <v>0</v>
      </c>
      <c r="F151" s="86" t="b">
        <v>0</v>
      </c>
      <c r="G151" s="86" t="b">
        <v>0</v>
      </c>
    </row>
    <row r="152" spans="1:7" ht="15">
      <c r="A152" s="86" t="s">
        <v>1832</v>
      </c>
      <c r="B152" s="86">
        <v>2</v>
      </c>
      <c r="C152" s="121">
        <v>0.0033394447616932462</v>
      </c>
      <c r="D152" s="86" t="s">
        <v>1874</v>
      </c>
      <c r="E152" s="86" t="b">
        <v>0</v>
      </c>
      <c r="F152" s="86" t="b">
        <v>1</v>
      </c>
      <c r="G152" s="86" t="b">
        <v>0</v>
      </c>
    </row>
    <row r="153" spans="1:7" ht="15">
      <c r="A153" s="86" t="s">
        <v>1833</v>
      </c>
      <c r="B153" s="86">
        <v>2</v>
      </c>
      <c r="C153" s="121">
        <v>0.0033394447616932462</v>
      </c>
      <c r="D153" s="86" t="s">
        <v>1874</v>
      </c>
      <c r="E153" s="86" t="b">
        <v>1</v>
      </c>
      <c r="F153" s="86" t="b">
        <v>0</v>
      </c>
      <c r="G153" s="86" t="b">
        <v>0</v>
      </c>
    </row>
    <row r="154" spans="1:7" ht="15">
      <c r="A154" s="86" t="s">
        <v>1834</v>
      </c>
      <c r="B154" s="86">
        <v>2</v>
      </c>
      <c r="C154" s="121">
        <v>0.0033394447616932462</v>
      </c>
      <c r="D154" s="86" t="s">
        <v>1874</v>
      </c>
      <c r="E154" s="86" t="b">
        <v>0</v>
      </c>
      <c r="F154" s="86" t="b">
        <v>0</v>
      </c>
      <c r="G154" s="86" t="b">
        <v>0</v>
      </c>
    </row>
    <row r="155" spans="1:7" ht="15">
      <c r="A155" s="86" t="s">
        <v>1835</v>
      </c>
      <c r="B155" s="86">
        <v>2</v>
      </c>
      <c r="C155" s="121">
        <v>0.0033394447616932462</v>
      </c>
      <c r="D155" s="86" t="s">
        <v>1874</v>
      </c>
      <c r="E155" s="86" t="b">
        <v>0</v>
      </c>
      <c r="F155" s="86" t="b">
        <v>0</v>
      </c>
      <c r="G155" s="86" t="b">
        <v>0</v>
      </c>
    </row>
    <row r="156" spans="1:7" ht="15">
      <c r="A156" s="86" t="s">
        <v>1836</v>
      </c>
      <c r="B156" s="86">
        <v>2</v>
      </c>
      <c r="C156" s="121">
        <v>0.0033394447616932462</v>
      </c>
      <c r="D156" s="86" t="s">
        <v>1874</v>
      </c>
      <c r="E156" s="86" t="b">
        <v>1</v>
      </c>
      <c r="F156" s="86" t="b">
        <v>0</v>
      </c>
      <c r="G156" s="86" t="b">
        <v>0</v>
      </c>
    </row>
    <row r="157" spans="1:7" ht="15">
      <c r="A157" s="86" t="s">
        <v>1837</v>
      </c>
      <c r="B157" s="86">
        <v>2</v>
      </c>
      <c r="C157" s="121">
        <v>0.0033394447616932462</v>
      </c>
      <c r="D157" s="86" t="s">
        <v>1874</v>
      </c>
      <c r="E157" s="86" t="b">
        <v>0</v>
      </c>
      <c r="F157" s="86" t="b">
        <v>0</v>
      </c>
      <c r="G157" s="86" t="b">
        <v>0</v>
      </c>
    </row>
    <row r="158" spans="1:7" ht="15">
      <c r="A158" s="86" t="s">
        <v>1838</v>
      </c>
      <c r="B158" s="86">
        <v>2</v>
      </c>
      <c r="C158" s="121">
        <v>0.0033394447616932462</v>
      </c>
      <c r="D158" s="86" t="s">
        <v>1874</v>
      </c>
      <c r="E158" s="86" t="b">
        <v>0</v>
      </c>
      <c r="F158" s="86" t="b">
        <v>0</v>
      </c>
      <c r="G158" s="86" t="b">
        <v>0</v>
      </c>
    </row>
    <row r="159" spans="1:7" ht="15">
      <c r="A159" s="86" t="s">
        <v>1839</v>
      </c>
      <c r="B159" s="86">
        <v>2</v>
      </c>
      <c r="C159" s="121">
        <v>0.0033394447616932462</v>
      </c>
      <c r="D159" s="86" t="s">
        <v>1874</v>
      </c>
      <c r="E159" s="86" t="b">
        <v>0</v>
      </c>
      <c r="F159" s="86" t="b">
        <v>1</v>
      </c>
      <c r="G159" s="86" t="b">
        <v>0</v>
      </c>
    </row>
    <row r="160" spans="1:7" ht="15">
      <c r="A160" s="86" t="s">
        <v>1840</v>
      </c>
      <c r="B160" s="86">
        <v>2</v>
      </c>
      <c r="C160" s="121">
        <v>0.0033394447616932462</v>
      </c>
      <c r="D160" s="86" t="s">
        <v>1874</v>
      </c>
      <c r="E160" s="86" t="b">
        <v>0</v>
      </c>
      <c r="F160" s="86" t="b">
        <v>0</v>
      </c>
      <c r="G160" s="86" t="b">
        <v>0</v>
      </c>
    </row>
    <row r="161" spans="1:7" ht="15">
      <c r="A161" s="86" t="s">
        <v>1841</v>
      </c>
      <c r="B161" s="86">
        <v>2</v>
      </c>
      <c r="C161" s="121">
        <v>0.0033394447616932462</v>
      </c>
      <c r="D161" s="86" t="s">
        <v>1874</v>
      </c>
      <c r="E161" s="86" t="b">
        <v>0</v>
      </c>
      <c r="F161" s="86" t="b">
        <v>0</v>
      </c>
      <c r="G161" s="86" t="b">
        <v>0</v>
      </c>
    </row>
    <row r="162" spans="1:7" ht="15">
      <c r="A162" s="86" t="s">
        <v>1842</v>
      </c>
      <c r="B162" s="86">
        <v>2</v>
      </c>
      <c r="C162" s="121">
        <v>0.0033394447616932462</v>
      </c>
      <c r="D162" s="86" t="s">
        <v>1874</v>
      </c>
      <c r="E162" s="86" t="b">
        <v>0</v>
      </c>
      <c r="F162" s="86" t="b">
        <v>0</v>
      </c>
      <c r="G162" s="86" t="b">
        <v>0</v>
      </c>
    </row>
    <row r="163" spans="1:7" ht="15">
      <c r="A163" s="86" t="s">
        <v>1843</v>
      </c>
      <c r="B163" s="86">
        <v>2</v>
      </c>
      <c r="C163" s="121">
        <v>0.0033394447616932462</v>
      </c>
      <c r="D163" s="86" t="s">
        <v>1874</v>
      </c>
      <c r="E163" s="86" t="b">
        <v>0</v>
      </c>
      <c r="F163" s="86" t="b">
        <v>0</v>
      </c>
      <c r="G163" s="86" t="b">
        <v>0</v>
      </c>
    </row>
    <row r="164" spans="1:7" ht="15">
      <c r="A164" s="86" t="s">
        <v>1844</v>
      </c>
      <c r="B164" s="86">
        <v>2</v>
      </c>
      <c r="C164" s="121">
        <v>0.0033394447616932462</v>
      </c>
      <c r="D164" s="86" t="s">
        <v>1874</v>
      </c>
      <c r="E164" s="86" t="b">
        <v>1</v>
      </c>
      <c r="F164" s="86" t="b">
        <v>0</v>
      </c>
      <c r="G164" s="86" t="b">
        <v>0</v>
      </c>
    </row>
    <row r="165" spans="1:7" ht="15">
      <c r="A165" s="86" t="s">
        <v>1845</v>
      </c>
      <c r="B165" s="86">
        <v>2</v>
      </c>
      <c r="C165" s="121">
        <v>0.0033394447616932462</v>
      </c>
      <c r="D165" s="86" t="s">
        <v>1874</v>
      </c>
      <c r="E165" s="86" t="b">
        <v>0</v>
      </c>
      <c r="F165" s="86" t="b">
        <v>0</v>
      </c>
      <c r="G165" s="86" t="b">
        <v>0</v>
      </c>
    </row>
    <row r="166" spans="1:7" ht="15">
      <c r="A166" s="86" t="s">
        <v>1846</v>
      </c>
      <c r="B166" s="86">
        <v>2</v>
      </c>
      <c r="C166" s="121">
        <v>0.0033394447616932462</v>
      </c>
      <c r="D166" s="86" t="s">
        <v>1874</v>
      </c>
      <c r="E166" s="86" t="b">
        <v>0</v>
      </c>
      <c r="F166" s="86" t="b">
        <v>0</v>
      </c>
      <c r="G166" s="86" t="b">
        <v>0</v>
      </c>
    </row>
    <row r="167" spans="1:7" ht="15">
      <c r="A167" s="86" t="s">
        <v>1847</v>
      </c>
      <c r="B167" s="86">
        <v>2</v>
      </c>
      <c r="C167" s="121">
        <v>0.0033394447616932462</v>
      </c>
      <c r="D167" s="86" t="s">
        <v>1874</v>
      </c>
      <c r="E167" s="86" t="b">
        <v>0</v>
      </c>
      <c r="F167" s="86" t="b">
        <v>0</v>
      </c>
      <c r="G167" s="86" t="b">
        <v>0</v>
      </c>
    </row>
    <row r="168" spans="1:7" ht="15">
      <c r="A168" s="86" t="s">
        <v>1848</v>
      </c>
      <c r="B168" s="86">
        <v>2</v>
      </c>
      <c r="C168" s="121">
        <v>0.0033394447616932462</v>
      </c>
      <c r="D168" s="86" t="s">
        <v>1874</v>
      </c>
      <c r="E168" s="86" t="b">
        <v>0</v>
      </c>
      <c r="F168" s="86" t="b">
        <v>0</v>
      </c>
      <c r="G168" s="86" t="b">
        <v>0</v>
      </c>
    </row>
    <row r="169" spans="1:7" ht="15">
      <c r="A169" s="86" t="s">
        <v>1849</v>
      </c>
      <c r="B169" s="86">
        <v>2</v>
      </c>
      <c r="C169" s="121">
        <v>0.0033394447616932462</v>
      </c>
      <c r="D169" s="86" t="s">
        <v>1874</v>
      </c>
      <c r="E169" s="86" t="b">
        <v>0</v>
      </c>
      <c r="F169" s="86" t="b">
        <v>0</v>
      </c>
      <c r="G169" s="86" t="b">
        <v>0</v>
      </c>
    </row>
    <row r="170" spans="1:7" ht="15">
      <c r="A170" s="86" t="s">
        <v>1850</v>
      </c>
      <c r="B170" s="86">
        <v>2</v>
      </c>
      <c r="C170" s="121">
        <v>0.0033394447616932462</v>
      </c>
      <c r="D170" s="86" t="s">
        <v>1874</v>
      </c>
      <c r="E170" s="86" t="b">
        <v>0</v>
      </c>
      <c r="F170" s="86" t="b">
        <v>0</v>
      </c>
      <c r="G170" s="86" t="b">
        <v>0</v>
      </c>
    </row>
    <row r="171" spans="1:7" ht="15">
      <c r="A171" s="86" t="s">
        <v>1851</v>
      </c>
      <c r="B171" s="86">
        <v>2</v>
      </c>
      <c r="C171" s="121">
        <v>0.0033394447616932462</v>
      </c>
      <c r="D171" s="86" t="s">
        <v>1874</v>
      </c>
      <c r="E171" s="86" t="b">
        <v>0</v>
      </c>
      <c r="F171" s="86" t="b">
        <v>0</v>
      </c>
      <c r="G171" s="86" t="b">
        <v>0</v>
      </c>
    </row>
    <row r="172" spans="1:7" ht="15">
      <c r="A172" s="86" t="s">
        <v>1852</v>
      </c>
      <c r="B172" s="86">
        <v>2</v>
      </c>
      <c r="C172" s="121">
        <v>0.0033394447616932462</v>
      </c>
      <c r="D172" s="86" t="s">
        <v>1874</v>
      </c>
      <c r="E172" s="86" t="b">
        <v>0</v>
      </c>
      <c r="F172" s="86" t="b">
        <v>0</v>
      </c>
      <c r="G172" s="86" t="b">
        <v>0</v>
      </c>
    </row>
    <row r="173" spans="1:7" ht="15">
      <c r="A173" s="86" t="s">
        <v>1853</v>
      </c>
      <c r="B173" s="86">
        <v>2</v>
      </c>
      <c r="C173" s="121">
        <v>0.0033394447616932462</v>
      </c>
      <c r="D173" s="86" t="s">
        <v>1874</v>
      </c>
      <c r="E173" s="86" t="b">
        <v>0</v>
      </c>
      <c r="F173" s="86" t="b">
        <v>0</v>
      </c>
      <c r="G173" s="86" t="b">
        <v>0</v>
      </c>
    </row>
    <row r="174" spans="1:7" ht="15">
      <c r="A174" s="86" t="s">
        <v>1854</v>
      </c>
      <c r="B174" s="86">
        <v>2</v>
      </c>
      <c r="C174" s="121">
        <v>0.0033394447616932462</v>
      </c>
      <c r="D174" s="86" t="s">
        <v>1874</v>
      </c>
      <c r="E174" s="86" t="b">
        <v>0</v>
      </c>
      <c r="F174" s="86" t="b">
        <v>0</v>
      </c>
      <c r="G174" s="86" t="b">
        <v>0</v>
      </c>
    </row>
    <row r="175" spans="1:7" ht="15">
      <c r="A175" s="86" t="s">
        <v>1855</v>
      </c>
      <c r="B175" s="86">
        <v>2</v>
      </c>
      <c r="C175" s="121">
        <v>0.0033394447616932462</v>
      </c>
      <c r="D175" s="86" t="s">
        <v>1874</v>
      </c>
      <c r="E175" s="86" t="b">
        <v>0</v>
      </c>
      <c r="F175" s="86" t="b">
        <v>0</v>
      </c>
      <c r="G175" s="86" t="b">
        <v>0</v>
      </c>
    </row>
    <row r="176" spans="1:7" ht="15">
      <c r="A176" s="86" t="s">
        <v>305</v>
      </c>
      <c r="B176" s="86">
        <v>2</v>
      </c>
      <c r="C176" s="121">
        <v>0.0033394447616932462</v>
      </c>
      <c r="D176" s="86" t="s">
        <v>1874</v>
      </c>
      <c r="E176" s="86" t="b">
        <v>0</v>
      </c>
      <c r="F176" s="86" t="b">
        <v>0</v>
      </c>
      <c r="G176" s="86" t="b">
        <v>0</v>
      </c>
    </row>
    <row r="177" spans="1:7" ht="15">
      <c r="A177" s="86" t="s">
        <v>1856</v>
      </c>
      <c r="B177" s="86">
        <v>2</v>
      </c>
      <c r="C177" s="121">
        <v>0.0033394447616932462</v>
      </c>
      <c r="D177" s="86" t="s">
        <v>1874</v>
      </c>
      <c r="E177" s="86" t="b">
        <v>0</v>
      </c>
      <c r="F177" s="86" t="b">
        <v>0</v>
      </c>
      <c r="G177" s="86" t="b">
        <v>0</v>
      </c>
    </row>
    <row r="178" spans="1:7" ht="15">
      <c r="A178" s="86" t="s">
        <v>1857</v>
      </c>
      <c r="B178" s="86">
        <v>2</v>
      </c>
      <c r="C178" s="121">
        <v>0.0033394447616932462</v>
      </c>
      <c r="D178" s="86" t="s">
        <v>1874</v>
      </c>
      <c r="E178" s="86" t="b">
        <v>0</v>
      </c>
      <c r="F178" s="86" t="b">
        <v>0</v>
      </c>
      <c r="G178" s="86" t="b">
        <v>0</v>
      </c>
    </row>
    <row r="179" spans="1:7" ht="15">
      <c r="A179" s="86" t="s">
        <v>1858</v>
      </c>
      <c r="B179" s="86">
        <v>2</v>
      </c>
      <c r="C179" s="121">
        <v>0.0033394447616932462</v>
      </c>
      <c r="D179" s="86" t="s">
        <v>1874</v>
      </c>
      <c r="E179" s="86" t="b">
        <v>0</v>
      </c>
      <c r="F179" s="86" t="b">
        <v>0</v>
      </c>
      <c r="G179" s="86" t="b">
        <v>0</v>
      </c>
    </row>
    <row r="180" spans="1:7" ht="15">
      <c r="A180" s="86" t="s">
        <v>1859</v>
      </c>
      <c r="B180" s="86">
        <v>2</v>
      </c>
      <c r="C180" s="121">
        <v>0.0033394447616932462</v>
      </c>
      <c r="D180" s="86" t="s">
        <v>1874</v>
      </c>
      <c r="E180" s="86" t="b">
        <v>0</v>
      </c>
      <c r="F180" s="86" t="b">
        <v>0</v>
      </c>
      <c r="G180" s="86" t="b">
        <v>0</v>
      </c>
    </row>
    <row r="181" spans="1:7" ht="15">
      <c r="A181" s="86" t="s">
        <v>1860</v>
      </c>
      <c r="B181" s="86">
        <v>2</v>
      </c>
      <c r="C181" s="121">
        <v>0.0033394447616932462</v>
      </c>
      <c r="D181" s="86" t="s">
        <v>1874</v>
      </c>
      <c r="E181" s="86" t="b">
        <v>0</v>
      </c>
      <c r="F181" s="86" t="b">
        <v>0</v>
      </c>
      <c r="G181" s="86" t="b">
        <v>0</v>
      </c>
    </row>
    <row r="182" spans="1:7" ht="15">
      <c r="A182" s="86" t="s">
        <v>1861</v>
      </c>
      <c r="B182" s="86">
        <v>2</v>
      </c>
      <c r="C182" s="121">
        <v>0.0033394447616932462</v>
      </c>
      <c r="D182" s="86" t="s">
        <v>1874</v>
      </c>
      <c r="E182" s="86" t="b">
        <v>0</v>
      </c>
      <c r="F182" s="86" t="b">
        <v>0</v>
      </c>
      <c r="G182" s="86" t="b">
        <v>0</v>
      </c>
    </row>
    <row r="183" spans="1:7" ht="15">
      <c r="A183" s="86" t="s">
        <v>1862</v>
      </c>
      <c r="B183" s="86">
        <v>2</v>
      </c>
      <c r="C183" s="121">
        <v>0.0033394447616932462</v>
      </c>
      <c r="D183" s="86" t="s">
        <v>1874</v>
      </c>
      <c r="E183" s="86" t="b">
        <v>0</v>
      </c>
      <c r="F183" s="86" t="b">
        <v>0</v>
      </c>
      <c r="G183" s="86" t="b">
        <v>0</v>
      </c>
    </row>
    <row r="184" spans="1:7" ht="15">
      <c r="A184" s="86" t="s">
        <v>1863</v>
      </c>
      <c r="B184" s="86">
        <v>2</v>
      </c>
      <c r="C184" s="121">
        <v>0.0033394447616932462</v>
      </c>
      <c r="D184" s="86" t="s">
        <v>1874</v>
      </c>
      <c r="E184" s="86" t="b">
        <v>0</v>
      </c>
      <c r="F184" s="86" t="b">
        <v>0</v>
      </c>
      <c r="G184" s="86" t="b">
        <v>0</v>
      </c>
    </row>
    <row r="185" spans="1:7" ht="15">
      <c r="A185" s="86" t="s">
        <v>1864</v>
      </c>
      <c r="B185" s="86">
        <v>2</v>
      </c>
      <c r="C185" s="121">
        <v>0.0033394447616932462</v>
      </c>
      <c r="D185" s="86" t="s">
        <v>1874</v>
      </c>
      <c r="E185" s="86" t="b">
        <v>0</v>
      </c>
      <c r="F185" s="86" t="b">
        <v>0</v>
      </c>
      <c r="G185" s="86" t="b">
        <v>0</v>
      </c>
    </row>
    <row r="186" spans="1:7" ht="15">
      <c r="A186" s="86" t="s">
        <v>1642</v>
      </c>
      <c r="B186" s="86">
        <v>2</v>
      </c>
      <c r="C186" s="121">
        <v>0.0033394447616932462</v>
      </c>
      <c r="D186" s="86" t="s">
        <v>1874</v>
      </c>
      <c r="E186" s="86" t="b">
        <v>0</v>
      </c>
      <c r="F186" s="86" t="b">
        <v>0</v>
      </c>
      <c r="G186" s="86" t="b">
        <v>0</v>
      </c>
    </row>
    <row r="187" spans="1:7" ht="15">
      <c r="A187" s="86" t="s">
        <v>1865</v>
      </c>
      <c r="B187" s="86">
        <v>2</v>
      </c>
      <c r="C187" s="121">
        <v>0.0033394447616932462</v>
      </c>
      <c r="D187" s="86" t="s">
        <v>1874</v>
      </c>
      <c r="E187" s="86" t="b">
        <v>0</v>
      </c>
      <c r="F187" s="86" t="b">
        <v>0</v>
      </c>
      <c r="G187" s="86" t="b">
        <v>0</v>
      </c>
    </row>
    <row r="188" spans="1:7" ht="15">
      <c r="A188" s="86" t="s">
        <v>1866</v>
      </c>
      <c r="B188" s="86">
        <v>2</v>
      </c>
      <c r="C188" s="121">
        <v>0.0033394447616932462</v>
      </c>
      <c r="D188" s="86" t="s">
        <v>1874</v>
      </c>
      <c r="E188" s="86" t="b">
        <v>0</v>
      </c>
      <c r="F188" s="86" t="b">
        <v>0</v>
      </c>
      <c r="G188" s="86" t="b">
        <v>0</v>
      </c>
    </row>
    <row r="189" spans="1:7" ht="15">
      <c r="A189" s="86" t="s">
        <v>1867</v>
      </c>
      <c r="B189" s="86">
        <v>2</v>
      </c>
      <c r="C189" s="121">
        <v>0.0033394447616932462</v>
      </c>
      <c r="D189" s="86" t="s">
        <v>1874</v>
      </c>
      <c r="E189" s="86" t="b">
        <v>0</v>
      </c>
      <c r="F189" s="86" t="b">
        <v>0</v>
      </c>
      <c r="G189" s="86" t="b">
        <v>0</v>
      </c>
    </row>
    <row r="190" spans="1:7" ht="15">
      <c r="A190" s="86" t="s">
        <v>1868</v>
      </c>
      <c r="B190" s="86">
        <v>2</v>
      </c>
      <c r="C190" s="121">
        <v>0.0033394447616932462</v>
      </c>
      <c r="D190" s="86" t="s">
        <v>1874</v>
      </c>
      <c r="E190" s="86" t="b">
        <v>0</v>
      </c>
      <c r="F190" s="86" t="b">
        <v>0</v>
      </c>
      <c r="G190" s="86" t="b">
        <v>0</v>
      </c>
    </row>
    <row r="191" spans="1:7" ht="15">
      <c r="A191" s="86" t="s">
        <v>1869</v>
      </c>
      <c r="B191" s="86">
        <v>2</v>
      </c>
      <c r="C191" s="121">
        <v>0.0033394447616932462</v>
      </c>
      <c r="D191" s="86" t="s">
        <v>1874</v>
      </c>
      <c r="E191" s="86" t="b">
        <v>0</v>
      </c>
      <c r="F191" s="86" t="b">
        <v>0</v>
      </c>
      <c r="G191" s="86" t="b">
        <v>0</v>
      </c>
    </row>
    <row r="192" spans="1:7" ht="15">
      <c r="A192" s="86" t="s">
        <v>1870</v>
      </c>
      <c r="B192" s="86">
        <v>2</v>
      </c>
      <c r="C192" s="121">
        <v>0.0033394447616932462</v>
      </c>
      <c r="D192" s="86" t="s">
        <v>1874</v>
      </c>
      <c r="E192" s="86" t="b">
        <v>0</v>
      </c>
      <c r="F192" s="86" t="b">
        <v>0</v>
      </c>
      <c r="G192" s="86" t="b">
        <v>0</v>
      </c>
    </row>
    <row r="193" spans="1:7" ht="15">
      <c r="A193" s="86" t="s">
        <v>1871</v>
      </c>
      <c r="B193" s="86">
        <v>2</v>
      </c>
      <c r="C193" s="121">
        <v>0.0033394447616932462</v>
      </c>
      <c r="D193" s="86" t="s">
        <v>1874</v>
      </c>
      <c r="E193" s="86" t="b">
        <v>0</v>
      </c>
      <c r="F193" s="86" t="b">
        <v>0</v>
      </c>
      <c r="G193" s="86" t="b">
        <v>0</v>
      </c>
    </row>
    <row r="194" spans="1:7" ht="15">
      <c r="A194" s="86" t="s">
        <v>298</v>
      </c>
      <c r="B194" s="86">
        <v>3</v>
      </c>
      <c r="C194" s="121">
        <v>0</v>
      </c>
      <c r="D194" s="86" t="s">
        <v>1413</v>
      </c>
      <c r="E194" s="86" t="b">
        <v>0</v>
      </c>
      <c r="F194" s="86" t="b">
        <v>0</v>
      </c>
      <c r="G194" s="86" t="b">
        <v>0</v>
      </c>
    </row>
    <row r="195" spans="1:7" ht="15">
      <c r="A195" s="86" t="s">
        <v>297</v>
      </c>
      <c r="B195" s="86">
        <v>3</v>
      </c>
      <c r="C195" s="121">
        <v>0</v>
      </c>
      <c r="D195" s="86" t="s">
        <v>1413</v>
      </c>
      <c r="E195" s="86" t="b">
        <v>0</v>
      </c>
      <c r="F195" s="86" t="b">
        <v>0</v>
      </c>
      <c r="G195" s="86" t="b">
        <v>0</v>
      </c>
    </row>
    <row r="196" spans="1:7" ht="15">
      <c r="A196" s="86" t="s">
        <v>296</v>
      </c>
      <c r="B196" s="86">
        <v>3</v>
      </c>
      <c r="C196" s="121">
        <v>0</v>
      </c>
      <c r="D196" s="86" t="s">
        <v>1413</v>
      </c>
      <c r="E196" s="86" t="b">
        <v>0</v>
      </c>
      <c r="F196" s="86" t="b">
        <v>0</v>
      </c>
      <c r="G196" s="86" t="b">
        <v>0</v>
      </c>
    </row>
    <row r="197" spans="1:7" ht="15">
      <c r="A197" s="86" t="s">
        <v>1534</v>
      </c>
      <c r="B197" s="86">
        <v>3</v>
      </c>
      <c r="C197" s="121">
        <v>0</v>
      </c>
      <c r="D197" s="86" t="s">
        <v>1413</v>
      </c>
      <c r="E197" s="86" t="b">
        <v>0</v>
      </c>
      <c r="F197" s="86" t="b">
        <v>0</v>
      </c>
      <c r="G197" s="86" t="b">
        <v>0</v>
      </c>
    </row>
    <row r="198" spans="1:7" ht="15">
      <c r="A198" s="86" t="s">
        <v>295</v>
      </c>
      <c r="B198" s="86">
        <v>3</v>
      </c>
      <c r="C198" s="121">
        <v>0</v>
      </c>
      <c r="D198" s="86" t="s">
        <v>1413</v>
      </c>
      <c r="E198" s="86" t="b">
        <v>0</v>
      </c>
      <c r="F198" s="86" t="b">
        <v>0</v>
      </c>
      <c r="G198" s="86" t="b">
        <v>0</v>
      </c>
    </row>
    <row r="199" spans="1:7" ht="15">
      <c r="A199" s="86" t="s">
        <v>294</v>
      </c>
      <c r="B199" s="86">
        <v>3</v>
      </c>
      <c r="C199" s="121">
        <v>0</v>
      </c>
      <c r="D199" s="86" t="s">
        <v>1413</v>
      </c>
      <c r="E199" s="86" t="b">
        <v>0</v>
      </c>
      <c r="F199" s="86" t="b">
        <v>0</v>
      </c>
      <c r="G199" s="86" t="b">
        <v>0</v>
      </c>
    </row>
    <row r="200" spans="1:7" ht="15">
      <c r="A200" s="86" t="s">
        <v>293</v>
      </c>
      <c r="B200" s="86">
        <v>3</v>
      </c>
      <c r="C200" s="121">
        <v>0</v>
      </c>
      <c r="D200" s="86" t="s">
        <v>1413</v>
      </c>
      <c r="E200" s="86" t="b">
        <v>0</v>
      </c>
      <c r="F200" s="86" t="b">
        <v>0</v>
      </c>
      <c r="G200" s="86" t="b">
        <v>0</v>
      </c>
    </row>
    <row r="201" spans="1:7" ht="15">
      <c r="A201" s="86" t="s">
        <v>223</v>
      </c>
      <c r="B201" s="86">
        <v>3</v>
      </c>
      <c r="C201" s="121">
        <v>0</v>
      </c>
      <c r="D201" s="86" t="s">
        <v>1413</v>
      </c>
      <c r="E201" s="86" t="b">
        <v>0</v>
      </c>
      <c r="F201" s="86" t="b">
        <v>0</v>
      </c>
      <c r="G201" s="86" t="b">
        <v>0</v>
      </c>
    </row>
    <row r="202" spans="1:7" ht="15">
      <c r="A202" s="86" t="s">
        <v>292</v>
      </c>
      <c r="B202" s="86">
        <v>3</v>
      </c>
      <c r="C202" s="121">
        <v>0</v>
      </c>
      <c r="D202" s="86" t="s">
        <v>1413</v>
      </c>
      <c r="E202" s="86" t="b">
        <v>0</v>
      </c>
      <c r="F202" s="86" t="b">
        <v>0</v>
      </c>
      <c r="G202" s="86" t="b">
        <v>0</v>
      </c>
    </row>
    <row r="203" spans="1:7" ht="15">
      <c r="A203" s="86" t="s">
        <v>1535</v>
      </c>
      <c r="B203" s="86">
        <v>3</v>
      </c>
      <c r="C203" s="121">
        <v>0</v>
      </c>
      <c r="D203" s="86" t="s">
        <v>1413</v>
      </c>
      <c r="E203" s="86" t="b">
        <v>0</v>
      </c>
      <c r="F203" s="86" t="b">
        <v>0</v>
      </c>
      <c r="G203" s="86" t="b">
        <v>0</v>
      </c>
    </row>
    <row r="204" spans="1:7" ht="15">
      <c r="A204" s="86" t="s">
        <v>291</v>
      </c>
      <c r="B204" s="86">
        <v>3</v>
      </c>
      <c r="C204" s="121">
        <v>0</v>
      </c>
      <c r="D204" s="86" t="s">
        <v>1413</v>
      </c>
      <c r="E204" s="86" t="b">
        <v>0</v>
      </c>
      <c r="F204" s="86" t="b">
        <v>0</v>
      </c>
      <c r="G204" s="86" t="b">
        <v>0</v>
      </c>
    </row>
    <row r="205" spans="1:7" ht="15">
      <c r="A205" s="86" t="s">
        <v>290</v>
      </c>
      <c r="B205" s="86">
        <v>3</v>
      </c>
      <c r="C205" s="121">
        <v>0</v>
      </c>
      <c r="D205" s="86" t="s">
        <v>1413</v>
      </c>
      <c r="E205" s="86" t="b">
        <v>0</v>
      </c>
      <c r="F205" s="86" t="b">
        <v>0</v>
      </c>
      <c r="G205" s="86" t="b">
        <v>0</v>
      </c>
    </row>
    <row r="206" spans="1:7" ht="15">
      <c r="A206" s="86" t="s">
        <v>289</v>
      </c>
      <c r="B206" s="86">
        <v>3</v>
      </c>
      <c r="C206" s="121">
        <v>0</v>
      </c>
      <c r="D206" s="86" t="s">
        <v>1413</v>
      </c>
      <c r="E206" s="86" t="b">
        <v>0</v>
      </c>
      <c r="F206" s="86" t="b">
        <v>0</v>
      </c>
      <c r="G206" s="86" t="b">
        <v>0</v>
      </c>
    </row>
    <row r="207" spans="1:7" ht="15">
      <c r="A207" s="86" t="s">
        <v>1785</v>
      </c>
      <c r="B207" s="86">
        <v>3</v>
      </c>
      <c r="C207" s="121">
        <v>0</v>
      </c>
      <c r="D207" s="86" t="s">
        <v>1413</v>
      </c>
      <c r="E207" s="86" t="b">
        <v>0</v>
      </c>
      <c r="F207" s="86" t="b">
        <v>0</v>
      </c>
      <c r="G207" s="86" t="b">
        <v>0</v>
      </c>
    </row>
    <row r="208" spans="1:7" ht="15">
      <c r="A208" s="86" t="s">
        <v>288</v>
      </c>
      <c r="B208" s="86">
        <v>3</v>
      </c>
      <c r="C208" s="121">
        <v>0</v>
      </c>
      <c r="D208" s="86" t="s">
        <v>1413</v>
      </c>
      <c r="E208" s="86" t="b">
        <v>0</v>
      </c>
      <c r="F208" s="86" t="b">
        <v>0</v>
      </c>
      <c r="G208" s="86" t="b">
        <v>0</v>
      </c>
    </row>
    <row r="209" spans="1:7" ht="15">
      <c r="A209" s="86" t="s">
        <v>287</v>
      </c>
      <c r="B209" s="86">
        <v>3</v>
      </c>
      <c r="C209" s="121">
        <v>0</v>
      </c>
      <c r="D209" s="86" t="s">
        <v>1413</v>
      </c>
      <c r="E209" s="86" t="b">
        <v>0</v>
      </c>
      <c r="F209" s="86" t="b">
        <v>0</v>
      </c>
      <c r="G209" s="86" t="b">
        <v>0</v>
      </c>
    </row>
    <row r="210" spans="1:7" ht="15">
      <c r="A210" s="86" t="s">
        <v>1786</v>
      </c>
      <c r="B210" s="86">
        <v>3</v>
      </c>
      <c r="C210" s="121">
        <v>0</v>
      </c>
      <c r="D210" s="86" t="s">
        <v>1413</v>
      </c>
      <c r="E210" s="86" t="b">
        <v>0</v>
      </c>
      <c r="F210" s="86" t="b">
        <v>0</v>
      </c>
      <c r="G210" s="86" t="b">
        <v>0</v>
      </c>
    </row>
    <row r="211" spans="1:7" ht="15">
      <c r="A211" s="86" t="s">
        <v>286</v>
      </c>
      <c r="B211" s="86">
        <v>3</v>
      </c>
      <c r="C211" s="121">
        <v>0</v>
      </c>
      <c r="D211" s="86" t="s">
        <v>1413</v>
      </c>
      <c r="E211" s="86" t="b">
        <v>0</v>
      </c>
      <c r="F211" s="86" t="b">
        <v>0</v>
      </c>
      <c r="G211" s="86" t="b">
        <v>0</v>
      </c>
    </row>
    <row r="212" spans="1:7" ht="15">
      <c r="A212" s="86" t="s">
        <v>285</v>
      </c>
      <c r="B212" s="86">
        <v>3</v>
      </c>
      <c r="C212" s="121">
        <v>0</v>
      </c>
      <c r="D212" s="86" t="s">
        <v>1413</v>
      </c>
      <c r="E212" s="86" t="b">
        <v>0</v>
      </c>
      <c r="F212" s="86" t="b">
        <v>0</v>
      </c>
      <c r="G212" s="86" t="b">
        <v>0</v>
      </c>
    </row>
    <row r="213" spans="1:7" ht="15">
      <c r="A213" s="86" t="s">
        <v>284</v>
      </c>
      <c r="B213" s="86">
        <v>3</v>
      </c>
      <c r="C213" s="121">
        <v>0</v>
      </c>
      <c r="D213" s="86" t="s">
        <v>1413</v>
      </c>
      <c r="E213" s="86" t="b">
        <v>0</v>
      </c>
      <c r="F213" s="86" t="b">
        <v>0</v>
      </c>
      <c r="G213" s="86" t="b">
        <v>0</v>
      </c>
    </row>
    <row r="214" spans="1:7" ht="15">
      <c r="A214" s="86" t="s">
        <v>283</v>
      </c>
      <c r="B214" s="86">
        <v>3</v>
      </c>
      <c r="C214" s="121">
        <v>0</v>
      </c>
      <c r="D214" s="86" t="s">
        <v>1413</v>
      </c>
      <c r="E214" s="86" t="b">
        <v>0</v>
      </c>
      <c r="F214" s="86" t="b">
        <v>0</v>
      </c>
      <c r="G214" s="86" t="b">
        <v>0</v>
      </c>
    </row>
    <row r="215" spans="1:7" ht="15">
      <c r="A215" s="86" t="s">
        <v>282</v>
      </c>
      <c r="B215" s="86">
        <v>3</v>
      </c>
      <c r="C215" s="121">
        <v>0</v>
      </c>
      <c r="D215" s="86" t="s">
        <v>1413</v>
      </c>
      <c r="E215" s="86" t="b">
        <v>0</v>
      </c>
      <c r="F215" s="86" t="b">
        <v>0</v>
      </c>
      <c r="G215" s="86" t="b">
        <v>0</v>
      </c>
    </row>
    <row r="216" spans="1:7" ht="15">
      <c r="A216" s="86" t="s">
        <v>281</v>
      </c>
      <c r="B216" s="86">
        <v>3</v>
      </c>
      <c r="C216" s="121">
        <v>0</v>
      </c>
      <c r="D216" s="86" t="s">
        <v>1413</v>
      </c>
      <c r="E216" s="86" t="b">
        <v>0</v>
      </c>
      <c r="F216" s="86" t="b">
        <v>0</v>
      </c>
      <c r="G216" s="86" t="b">
        <v>0</v>
      </c>
    </row>
    <row r="217" spans="1:7" ht="15">
      <c r="A217" s="86" t="s">
        <v>280</v>
      </c>
      <c r="B217" s="86">
        <v>3</v>
      </c>
      <c r="C217" s="121">
        <v>0</v>
      </c>
      <c r="D217" s="86" t="s">
        <v>1413</v>
      </c>
      <c r="E217" s="86" t="b">
        <v>0</v>
      </c>
      <c r="F217" s="86" t="b">
        <v>0</v>
      </c>
      <c r="G217" s="86" t="b">
        <v>0</v>
      </c>
    </row>
    <row r="218" spans="1:7" ht="15">
      <c r="A218" s="86" t="s">
        <v>279</v>
      </c>
      <c r="B218" s="86">
        <v>3</v>
      </c>
      <c r="C218" s="121">
        <v>0</v>
      </c>
      <c r="D218" s="86" t="s">
        <v>1413</v>
      </c>
      <c r="E218" s="86" t="b">
        <v>0</v>
      </c>
      <c r="F218" s="86" t="b">
        <v>0</v>
      </c>
      <c r="G218" s="86" t="b">
        <v>0</v>
      </c>
    </row>
    <row r="219" spans="1:7" ht="15">
      <c r="A219" s="86" t="s">
        <v>278</v>
      </c>
      <c r="B219" s="86">
        <v>3</v>
      </c>
      <c r="C219" s="121">
        <v>0</v>
      </c>
      <c r="D219" s="86" t="s">
        <v>1413</v>
      </c>
      <c r="E219" s="86" t="b">
        <v>0</v>
      </c>
      <c r="F219" s="86" t="b">
        <v>0</v>
      </c>
      <c r="G219" s="86" t="b">
        <v>0</v>
      </c>
    </row>
    <row r="220" spans="1:7" ht="15">
      <c r="A220" s="86" t="s">
        <v>277</v>
      </c>
      <c r="B220" s="86">
        <v>3</v>
      </c>
      <c r="C220" s="121">
        <v>0</v>
      </c>
      <c r="D220" s="86" t="s">
        <v>1413</v>
      </c>
      <c r="E220" s="86" t="b">
        <v>0</v>
      </c>
      <c r="F220" s="86" t="b">
        <v>0</v>
      </c>
      <c r="G220" s="86" t="b">
        <v>0</v>
      </c>
    </row>
    <row r="221" spans="1:7" ht="15">
      <c r="A221" s="86" t="s">
        <v>276</v>
      </c>
      <c r="B221" s="86">
        <v>3</v>
      </c>
      <c r="C221" s="121">
        <v>0</v>
      </c>
      <c r="D221" s="86" t="s">
        <v>1413</v>
      </c>
      <c r="E221" s="86" t="b">
        <v>0</v>
      </c>
      <c r="F221" s="86" t="b">
        <v>0</v>
      </c>
      <c r="G221" s="86" t="b">
        <v>0</v>
      </c>
    </row>
    <row r="222" spans="1:7" ht="15">
      <c r="A222" s="86" t="s">
        <v>275</v>
      </c>
      <c r="B222" s="86">
        <v>3</v>
      </c>
      <c r="C222" s="121">
        <v>0</v>
      </c>
      <c r="D222" s="86" t="s">
        <v>1413</v>
      </c>
      <c r="E222" s="86" t="b">
        <v>0</v>
      </c>
      <c r="F222" s="86" t="b">
        <v>0</v>
      </c>
      <c r="G222" s="86" t="b">
        <v>0</v>
      </c>
    </row>
    <row r="223" spans="1:7" ht="15">
      <c r="A223" s="86" t="s">
        <v>1787</v>
      </c>
      <c r="B223" s="86">
        <v>3</v>
      </c>
      <c r="C223" s="121">
        <v>0</v>
      </c>
      <c r="D223" s="86" t="s">
        <v>1413</v>
      </c>
      <c r="E223" s="86" t="b">
        <v>0</v>
      </c>
      <c r="F223" s="86" t="b">
        <v>0</v>
      </c>
      <c r="G223" s="86" t="b">
        <v>0</v>
      </c>
    </row>
    <row r="224" spans="1:7" ht="15">
      <c r="A224" s="86" t="s">
        <v>274</v>
      </c>
      <c r="B224" s="86">
        <v>3</v>
      </c>
      <c r="C224" s="121">
        <v>0</v>
      </c>
      <c r="D224" s="86" t="s">
        <v>1413</v>
      </c>
      <c r="E224" s="86" t="b">
        <v>0</v>
      </c>
      <c r="F224" s="86" t="b">
        <v>0</v>
      </c>
      <c r="G224" s="86" t="b">
        <v>0</v>
      </c>
    </row>
    <row r="225" spans="1:7" ht="15">
      <c r="A225" s="86" t="s">
        <v>273</v>
      </c>
      <c r="B225" s="86">
        <v>3</v>
      </c>
      <c r="C225" s="121">
        <v>0</v>
      </c>
      <c r="D225" s="86" t="s">
        <v>1413</v>
      </c>
      <c r="E225" s="86" t="b">
        <v>0</v>
      </c>
      <c r="F225" s="86" t="b">
        <v>0</v>
      </c>
      <c r="G225" s="86" t="b">
        <v>0</v>
      </c>
    </row>
    <row r="226" spans="1:7" ht="15">
      <c r="A226" s="86" t="s">
        <v>272</v>
      </c>
      <c r="B226" s="86">
        <v>3</v>
      </c>
      <c r="C226" s="121">
        <v>0</v>
      </c>
      <c r="D226" s="86" t="s">
        <v>1413</v>
      </c>
      <c r="E226" s="86" t="b">
        <v>0</v>
      </c>
      <c r="F226" s="86" t="b">
        <v>0</v>
      </c>
      <c r="G226" s="86" t="b">
        <v>0</v>
      </c>
    </row>
    <row r="227" spans="1:7" ht="15">
      <c r="A227" s="86" t="s">
        <v>271</v>
      </c>
      <c r="B227" s="86">
        <v>3</v>
      </c>
      <c r="C227" s="121">
        <v>0</v>
      </c>
      <c r="D227" s="86" t="s">
        <v>1413</v>
      </c>
      <c r="E227" s="86" t="b">
        <v>0</v>
      </c>
      <c r="F227" s="86" t="b">
        <v>0</v>
      </c>
      <c r="G227" s="86" t="b">
        <v>0</v>
      </c>
    </row>
    <row r="228" spans="1:7" ht="15">
      <c r="A228" s="86" t="s">
        <v>270</v>
      </c>
      <c r="B228" s="86">
        <v>3</v>
      </c>
      <c r="C228" s="121">
        <v>0</v>
      </c>
      <c r="D228" s="86" t="s">
        <v>1413</v>
      </c>
      <c r="E228" s="86" t="b">
        <v>0</v>
      </c>
      <c r="F228" s="86" t="b">
        <v>0</v>
      </c>
      <c r="G228" s="86" t="b">
        <v>0</v>
      </c>
    </row>
    <row r="229" spans="1:7" ht="15">
      <c r="A229" s="86" t="s">
        <v>269</v>
      </c>
      <c r="B229" s="86">
        <v>3</v>
      </c>
      <c r="C229" s="121">
        <v>0</v>
      </c>
      <c r="D229" s="86" t="s">
        <v>1413</v>
      </c>
      <c r="E229" s="86" t="b">
        <v>0</v>
      </c>
      <c r="F229" s="86" t="b">
        <v>0</v>
      </c>
      <c r="G229" s="86" t="b">
        <v>0</v>
      </c>
    </row>
    <row r="230" spans="1:7" ht="15">
      <c r="A230" s="86" t="s">
        <v>268</v>
      </c>
      <c r="B230" s="86">
        <v>3</v>
      </c>
      <c r="C230" s="121">
        <v>0</v>
      </c>
      <c r="D230" s="86" t="s">
        <v>1413</v>
      </c>
      <c r="E230" s="86" t="b">
        <v>0</v>
      </c>
      <c r="F230" s="86" t="b">
        <v>0</v>
      </c>
      <c r="G230" s="86" t="b">
        <v>0</v>
      </c>
    </row>
    <row r="231" spans="1:7" ht="15">
      <c r="A231" s="86" t="s">
        <v>267</v>
      </c>
      <c r="B231" s="86">
        <v>3</v>
      </c>
      <c r="C231" s="121">
        <v>0</v>
      </c>
      <c r="D231" s="86" t="s">
        <v>1413</v>
      </c>
      <c r="E231" s="86" t="b">
        <v>0</v>
      </c>
      <c r="F231" s="86" t="b">
        <v>0</v>
      </c>
      <c r="G231" s="86" t="b">
        <v>0</v>
      </c>
    </row>
    <row r="232" spans="1:7" ht="15">
      <c r="A232" s="86" t="s">
        <v>266</v>
      </c>
      <c r="B232" s="86">
        <v>3</v>
      </c>
      <c r="C232" s="121">
        <v>0</v>
      </c>
      <c r="D232" s="86" t="s">
        <v>1413</v>
      </c>
      <c r="E232" s="86" t="b">
        <v>0</v>
      </c>
      <c r="F232" s="86" t="b">
        <v>0</v>
      </c>
      <c r="G232" s="86" t="b">
        <v>0</v>
      </c>
    </row>
    <row r="233" spans="1:7" ht="15">
      <c r="A233" s="86" t="s">
        <v>265</v>
      </c>
      <c r="B233" s="86">
        <v>3</v>
      </c>
      <c r="C233" s="121">
        <v>0</v>
      </c>
      <c r="D233" s="86" t="s">
        <v>1413</v>
      </c>
      <c r="E233" s="86" t="b">
        <v>0</v>
      </c>
      <c r="F233" s="86" t="b">
        <v>0</v>
      </c>
      <c r="G233" s="86" t="b">
        <v>0</v>
      </c>
    </row>
    <row r="234" spans="1:7" ht="15">
      <c r="A234" s="86" t="s">
        <v>264</v>
      </c>
      <c r="B234" s="86">
        <v>3</v>
      </c>
      <c r="C234" s="121">
        <v>0</v>
      </c>
      <c r="D234" s="86" t="s">
        <v>1413</v>
      </c>
      <c r="E234" s="86" t="b">
        <v>0</v>
      </c>
      <c r="F234" s="86" t="b">
        <v>0</v>
      </c>
      <c r="G234" s="86" t="b">
        <v>0</v>
      </c>
    </row>
    <row r="235" spans="1:7" ht="15">
      <c r="A235" s="86" t="s">
        <v>263</v>
      </c>
      <c r="B235" s="86">
        <v>3</v>
      </c>
      <c r="C235" s="121">
        <v>0</v>
      </c>
      <c r="D235" s="86" t="s">
        <v>1413</v>
      </c>
      <c r="E235" s="86" t="b">
        <v>0</v>
      </c>
      <c r="F235" s="86" t="b">
        <v>0</v>
      </c>
      <c r="G235" s="86" t="b">
        <v>0</v>
      </c>
    </row>
    <row r="236" spans="1:7" ht="15">
      <c r="A236" s="86" t="s">
        <v>262</v>
      </c>
      <c r="B236" s="86">
        <v>3</v>
      </c>
      <c r="C236" s="121">
        <v>0</v>
      </c>
      <c r="D236" s="86" t="s">
        <v>1413</v>
      </c>
      <c r="E236" s="86" t="b">
        <v>0</v>
      </c>
      <c r="F236" s="86" t="b">
        <v>0</v>
      </c>
      <c r="G236" s="86" t="b">
        <v>0</v>
      </c>
    </row>
    <row r="237" spans="1:7" ht="15">
      <c r="A237" s="86" t="s">
        <v>261</v>
      </c>
      <c r="B237" s="86">
        <v>3</v>
      </c>
      <c r="C237" s="121">
        <v>0</v>
      </c>
      <c r="D237" s="86" t="s">
        <v>1413</v>
      </c>
      <c r="E237" s="86" t="b">
        <v>0</v>
      </c>
      <c r="F237" s="86" t="b">
        <v>0</v>
      </c>
      <c r="G237" s="86" t="b">
        <v>0</v>
      </c>
    </row>
    <row r="238" spans="1:7" ht="15">
      <c r="A238" s="86" t="s">
        <v>260</v>
      </c>
      <c r="B238" s="86">
        <v>3</v>
      </c>
      <c r="C238" s="121">
        <v>0</v>
      </c>
      <c r="D238" s="86" t="s">
        <v>1413</v>
      </c>
      <c r="E238" s="86" t="b">
        <v>0</v>
      </c>
      <c r="F238" s="86" t="b">
        <v>0</v>
      </c>
      <c r="G238" s="86" t="b">
        <v>0</v>
      </c>
    </row>
    <row r="239" spans="1:7" ht="15">
      <c r="A239" s="86" t="s">
        <v>259</v>
      </c>
      <c r="B239" s="86">
        <v>3</v>
      </c>
      <c r="C239" s="121">
        <v>0</v>
      </c>
      <c r="D239" s="86" t="s">
        <v>1413</v>
      </c>
      <c r="E239" s="86" t="b">
        <v>0</v>
      </c>
      <c r="F239" s="86" t="b">
        <v>0</v>
      </c>
      <c r="G239" s="86" t="b">
        <v>0</v>
      </c>
    </row>
    <row r="240" spans="1:7" ht="15">
      <c r="A240" s="86" t="s">
        <v>258</v>
      </c>
      <c r="B240" s="86">
        <v>3</v>
      </c>
      <c r="C240" s="121">
        <v>0</v>
      </c>
      <c r="D240" s="86" t="s">
        <v>1413</v>
      </c>
      <c r="E240" s="86" t="b">
        <v>0</v>
      </c>
      <c r="F240" s="86" t="b">
        <v>0</v>
      </c>
      <c r="G240" s="86" t="b">
        <v>0</v>
      </c>
    </row>
    <row r="241" spans="1:7" ht="15">
      <c r="A241" s="86" t="s">
        <v>257</v>
      </c>
      <c r="B241" s="86">
        <v>3</v>
      </c>
      <c r="C241" s="121">
        <v>0</v>
      </c>
      <c r="D241" s="86" t="s">
        <v>1413</v>
      </c>
      <c r="E241" s="86" t="b">
        <v>0</v>
      </c>
      <c r="F241" s="86" t="b">
        <v>0</v>
      </c>
      <c r="G241" s="86" t="b">
        <v>0</v>
      </c>
    </row>
    <row r="242" spans="1:7" ht="15">
      <c r="A242" s="86" t="s">
        <v>256</v>
      </c>
      <c r="B242" s="86">
        <v>3</v>
      </c>
      <c r="C242" s="121">
        <v>0</v>
      </c>
      <c r="D242" s="86" t="s">
        <v>1413</v>
      </c>
      <c r="E242" s="86" t="b">
        <v>0</v>
      </c>
      <c r="F242" s="86" t="b">
        <v>0</v>
      </c>
      <c r="G242" s="86" t="b">
        <v>0</v>
      </c>
    </row>
    <row r="243" spans="1:7" ht="15">
      <c r="A243" s="86" t="s">
        <v>255</v>
      </c>
      <c r="B243" s="86">
        <v>3</v>
      </c>
      <c r="C243" s="121">
        <v>0</v>
      </c>
      <c r="D243" s="86" t="s">
        <v>1413</v>
      </c>
      <c r="E243" s="86" t="b">
        <v>0</v>
      </c>
      <c r="F243" s="86" t="b">
        <v>0</v>
      </c>
      <c r="G243" s="86" t="b">
        <v>0</v>
      </c>
    </row>
    <row r="244" spans="1:7" ht="15">
      <c r="A244" s="86" t="s">
        <v>1788</v>
      </c>
      <c r="B244" s="86">
        <v>3</v>
      </c>
      <c r="C244" s="121">
        <v>0</v>
      </c>
      <c r="D244" s="86" t="s">
        <v>1413</v>
      </c>
      <c r="E244" s="86" t="b">
        <v>0</v>
      </c>
      <c r="F244" s="86" t="b">
        <v>0</v>
      </c>
      <c r="G244" s="86" t="b">
        <v>0</v>
      </c>
    </row>
    <row r="245" spans="1:7" ht="15">
      <c r="A245" s="86" t="s">
        <v>1789</v>
      </c>
      <c r="B245" s="86">
        <v>3</v>
      </c>
      <c r="C245" s="121">
        <v>0</v>
      </c>
      <c r="D245" s="86" t="s">
        <v>1413</v>
      </c>
      <c r="E245" s="86" t="b">
        <v>0</v>
      </c>
      <c r="F245" s="86" t="b">
        <v>0</v>
      </c>
      <c r="G245" s="86" t="b">
        <v>0</v>
      </c>
    </row>
    <row r="246" spans="1:7" ht="15">
      <c r="A246" s="86" t="s">
        <v>1790</v>
      </c>
      <c r="B246" s="86">
        <v>3</v>
      </c>
      <c r="C246" s="121">
        <v>0</v>
      </c>
      <c r="D246" s="86" t="s">
        <v>1413</v>
      </c>
      <c r="E246" s="86" t="b">
        <v>0</v>
      </c>
      <c r="F246" s="86" t="b">
        <v>0</v>
      </c>
      <c r="G246" s="86" t="b">
        <v>0</v>
      </c>
    </row>
    <row r="247" spans="1:7" ht="15">
      <c r="A247" s="86" t="s">
        <v>1791</v>
      </c>
      <c r="B247" s="86">
        <v>3</v>
      </c>
      <c r="C247" s="121">
        <v>0</v>
      </c>
      <c r="D247" s="86" t="s">
        <v>1413</v>
      </c>
      <c r="E247" s="86" t="b">
        <v>1</v>
      </c>
      <c r="F247" s="86" t="b">
        <v>0</v>
      </c>
      <c r="G247" s="86" t="b">
        <v>0</v>
      </c>
    </row>
    <row r="248" spans="1:7" ht="15">
      <c r="A248" s="86" t="s">
        <v>1792</v>
      </c>
      <c r="B248" s="86">
        <v>3</v>
      </c>
      <c r="C248" s="121">
        <v>0</v>
      </c>
      <c r="D248" s="86" t="s">
        <v>1413</v>
      </c>
      <c r="E248" s="86" t="b">
        <v>0</v>
      </c>
      <c r="F248" s="86" t="b">
        <v>0</v>
      </c>
      <c r="G248" s="86" t="b">
        <v>0</v>
      </c>
    </row>
    <row r="249" spans="1:7" ht="15">
      <c r="A249" s="86" t="s">
        <v>1793</v>
      </c>
      <c r="B249" s="86">
        <v>3</v>
      </c>
      <c r="C249" s="121">
        <v>0</v>
      </c>
      <c r="D249" s="86" t="s">
        <v>1413</v>
      </c>
      <c r="E249" s="86" t="b">
        <v>0</v>
      </c>
      <c r="F249" s="86" t="b">
        <v>0</v>
      </c>
      <c r="G249" s="86" t="b">
        <v>0</v>
      </c>
    </row>
    <row r="250" spans="1:7" ht="15">
      <c r="A250" s="86" t="s">
        <v>1794</v>
      </c>
      <c r="B250" s="86">
        <v>3</v>
      </c>
      <c r="C250" s="121">
        <v>0</v>
      </c>
      <c r="D250" s="86" t="s">
        <v>1413</v>
      </c>
      <c r="E250" s="86" t="b">
        <v>0</v>
      </c>
      <c r="F250" s="86" t="b">
        <v>0</v>
      </c>
      <c r="G250" s="86" t="b">
        <v>0</v>
      </c>
    </row>
    <row r="251" spans="1:7" ht="15">
      <c r="A251" s="86" t="s">
        <v>1795</v>
      </c>
      <c r="B251" s="86">
        <v>3</v>
      </c>
      <c r="C251" s="121">
        <v>0</v>
      </c>
      <c r="D251" s="86" t="s">
        <v>1413</v>
      </c>
      <c r="E251" s="86" t="b">
        <v>0</v>
      </c>
      <c r="F251" s="86" t="b">
        <v>0</v>
      </c>
      <c r="G251" s="86" t="b">
        <v>0</v>
      </c>
    </row>
    <row r="252" spans="1:7" ht="15">
      <c r="A252" s="86" t="s">
        <v>1796</v>
      </c>
      <c r="B252" s="86">
        <v>3</v>
      </c>
      <c r="C252" s="121">
        <v>0</v>
      </c>
      <c r="D252" s="86" t="s">
        <v>1413</v>
      </c>
      <c r="E252" s="86" t="b">
        <v>1</v>
      </c>
      <c r="F252" s="86" t="b">
        <v>0</v>
      </c>
      <c r="G252" s="86" t="b">
        <v>0</v>
      </c>
    </row>
    <row r="253" spans="1:7" ht="15">
      <c r="A253" s="86" t="s">
        <v>1771</v>
      </c>
      <c r="B253" s="86">
        <v>3</v>
      </c>
      <c r="C253" s="121">
        <v>0</v>
      </c>
      <c r="D253" s="86" t="s">
        <v>1413</v>
      </c>
      <c r="E253" s="86" t="b">
        <v>0</v>
      </c>
      <c r="F253" s="86" t="b">
        <v>0</v>
      </c>
      <c r="G253" s="86" t="b">
        <v>0</v>
      </c>
    </row>
    <row r="254" spans="1:7" ht="15">
      <c r="A254" s="86" t="s">
        <v>1768</v>
      </c>
      <c r="B254" s="86">
        <v>3</v>
      </c>
      <c r="C254" s="121">
        <v>0</v>
      </c>
      <c r="D254" s="86" t="s">
        <v>1413</v>
      </c>
      <c r="E254" s="86" t="b">
        <v>0</v>
      </c>
      <c r="F254" s="86" t="b">
        <v>0</v>
      </c>
      <c r="G254" s="86" t="b">
        <v>0</v>
      </c>
    </row>
    <row r="255" spans="1:7" ht="15">
      <c r="A255" s="86" t="s">
        <v>1529</v>
      </c>
      <c r="B255" s="86">
        <v>3</v>
      </c>
      <c r="C255" s="121">
        <v>0</v>
      </c>
      <c r="D255" s="86" t="s">
        <v>1413</v>
      </c>
      <c r="E255" s="86" t="b">
        <v>0</v>
      </c>
      <c r="F255" s="86" t="b">
        <v>0</v>
      </c>
      <c r="G255" s="86" t="b">
        <v>0</v>
      </c>
    </row>
    <row r="256" spans="1:7" ht="15">
      <c r="A256" s="86" t="s">
        <v>1529</v>
      </c>
      <c r="B256" s="86">
        <v>9</v>
      </c>
      <c r="C256" s="121">
        <v>0.008389238430870619</v>
      </c>
      <c r="D256" s="86" t="s">
        <v>1414</v>
      </c>
      <c r="E256" s="86" t="b">
        <v>0</v>
      </c>
      <c r="F256" s="86" t="b">
        <v>0</v>
      </c>
      <c r="G256" s="86" t="b">
        <v>0</v>
      </c>
    </row>
    <row r="257" spans="1:7" ht="15">
      <c r="A257" s="86" t="s">
        <v>1537</v>
      </c>
      <c r="B257" s="86">
        <v>5</v>
      </c>
      <c r="C257" s="121">
        <v>0.01002355577142148</v>
      </c>
      <c r="D257" s="86" t="s">
        <v>1414</v>
      </c>
      <c r="E257" s="86" t="b">
        <v>0</v>
      </c>
      <c r="F257" s="86" t="b">
        <v>0</v>
      </c>
      <c r="G257" s="86" t="b">
        <v>0</v>
      </c>
    </row>
    <row r="258" spans="1:7" ht="15">
      <c r="A258" s="86" t="s">
        <v>1538</v>
      </c>
      <c r="B258" s="86">
        <v>5</v>
      </c>
      <c r="C258" s="121">
        <v>0.01002355577142148</v>
      </c>
      <c r="D258" s="86" t="s">
        <v>1414</v>
      </c>
      <c r="E258" s="86" t="b">
        <v>0</v>
      </c>
      <c r="F258" s="86" t="b">
        <v>0</v>
      </c>
      <c r="G258" s="86" t="b">
        <v>0</v>
      </c>
    </row>
    <row r="259" spans="1:7" ht="15">
      <c r="A259" s="86" t="s">
        <v>1539</v>
      </c>
      <c r="B259" s="86">
        <v>5</v>
      </c>
      <c r="C259" s="121">
        <v>0.01002355577142148</v>
      </c>
      <c r="D259" s="86" t="s">
        <v>1414</v>
      </c>
      <c r="E259" s="86" t="b">
        <v>0</v>
      </c>
      <c r="F259" s="86" t="b">
        <v>0</v>
      </c>
      <c r="G259" s="86" t="b">
        <v>0</v>
      </c>
    </row>
    <row r="260" spans="1:7" ht="15">
      <c r="A260" s="86" t="s">
        <v>1540</v>
      </c>
      <c r="B260" s="86">
        <v>5</v>
      </c>
      <c r="C260" s="121">
        <v>0.01002355577142148</v>
      </c>
      <c r="D260" s="86" t="s">
        <v>1414</v>
      </c>
      <c r="E260" s="86" t="b">
        <v>0</v>
      </c>
      <c r="F260" s="86" t="b">
        <v>0</v>
      </c>
      <c r="G260" s="86" t="b">
        <v>0</v>
      </c>
    </row>
    <row r="261" spans="1:7" ht="15">
      <c r="A261" s="86" t="s">
        <v>1541</v>
      </c>
      <c r="B261" s="86">
        <v>5</v>
      </c>
      <c r="C261" s="121">
        <v>0.01002355577142148</v>
      </c>
      <c r="D261" s="86" t="s">
        <v>1414</v>
      </c>
      <c r="E261" s="86" t="b">
        <v>0</v>
      </c>
      <c r="F261" s="86" t="b">
        <v>0</v>
      </c>
      <c r="G261" s="86" t="b">
        <v>0</v>
      </c>
    </row>
    <row r="262" spans="1:7" ht="15">
      <c r="A262" s="86" t="s">
        <v>1542</v>
      </c>
      <c r="B262" s="86">
        <v>5</v>
      </c>
      <c r="C262" s="121">
        <v>0.01002355577142148</v>
      </c>
      <c r="D262" s="86" t="s">
        <v>1414</v>
      </c>
      <c r="E262" s="86" t="b">
        <v>0</v>
      </c>
      <c r="F262" s="86" t="b">
        <v>0</v>
      </c>
      <c r="G262" s="86" t="b">
        <v>0</v>
      </c>
    </row>
    <row r="263" spans="1:7" ht="15">
      <c r="A263" s="86" t="s">
        <v>1543</v>
      </c>
      <c r="B263" s="86">
        <v>5</v>
      </c>
      <c r="C263" s="121">
        <v>0.01002355577142148</v>
      </c>
      <c r="D263" s="86" t="s">
        <v>1414</v>
      </c>
      <c r="E263" s="86" t="b">
        <v>0</v>
      </c>
      <c r="F263" s="86" t="b">
        <v>0</v>
      </c>
      <c r="G263" s="86" t="b">
        <v>0</v>
      </c>
    </row>
    <row r="264" spans="1:7" ht="15">
      <c r="A264" s="86" t="s">
        <v>1544</v>
      </c>
      <c r="B264" s="86">
        <v>5</v>
      </c>
      <c r="C264" s="121">
        <v>0.01002355577142148</v>
      </c>
      <c r="D264" s="86" t="s">
        <v>1414</v>
      </c>
      <c r="E264" s="86" t="b">
        <v>0</v>
      </c>
      <c r="F264" s="86" t="b">
        <v>0</v>
      </c>
      <c r="G264" s="86" t="b">
        <v>0</v>
      </c>
    </row>
    <row r="265" spans="1:7" ht="15">
      <c r="A265" s="86" t="s">
        <v>1545</v>
      </c>
      <c r="B265" s="86">
        <v>5</v>
      </c>
      <c r="C265" s="121">
        <v>0.01002355577142148</v>
      </c>
      <c r="D265" s="86" t="s">
        <v>1414</v>
      </c>
      <c r="E265" s="86" t="b">
        <v>0</v>
      </c>
      <c r="F265" s="86" t="b">
        <v>0</v>
      </c>
      <c r="G265" s="86" t="b">
        <v>0</v>
      </c>
    </row>
    <row r="266" spans="1:7" ht="15">
      <c r="A266" s="86" t="s">
        <v>1769</v>
      </c>
      <c r="B266" s="86">
        <v>5</v>
      </c>
      <c r="C266" s="121">
        <v>0.01002355577142148</v>
      </c>
      <c r="D266" s="86" t="s">
        <v>1414</v>
      </c>
      <c r="E266" s="86" t="b">
        <v>0</v>
      </c>
      <c r="F266" s="86" t="b">
        <v>0</v>
      </c>
      <c r="G266" s="86" t="b">
        <v>0</v>
      </c>
    </row>
    <row r="267" spans="1:7" ht="15">
      <c r="A267" s="86" t="s">
        <v>220</v>
      </c>
      <c r="B267" s="86">
        <v>5</v>
      </c>
      <c r="C267" s="121">
        <v>0.01002355577142148</v>
      </c>
      <c r="D267" s="86" t="s">
        <v>1414</v>
      </c>
      <c r="E267" s="86" t="b">
        <v>0</v>
      </c>
      <c r="F267" s="86" t="b">
        <v>0</v>
      </c>
      <c r="G267" s="86" t="b">
        <v>0</v>
      </c>
    </row>
    <row r="268" spans="1:7" ht="15">
      <c r="A268" s="86" t="s">
        <v>1770</v>
      </c>
      <c r="B268" s="86">
        <v>4</v>
      </c>
      <c r="C268" s="121">
        <v>0.019766239647994642</v>
      </c>
      <c r="D268" s="86" t="s">
        <v>1414</v>
      </c>
      <c r="E268" s="86" t="b">
        <v>0</v>
      </c>
      <c r="F268" s="86" t="b">
        <v>0</v>
      </c>
      <c r="G268" s="86" t="b">
        <v>0</v>
      </c>
    </row>
    <row r="269" spans="1:7" ht="15">
      <c r="A269" s="86" t="s">
        <v>1797</v>
      </c>
      <c r="B269" s="86">
        <v>3</v>
      </c>
      <c r="C269" s="121">
        <v>0.008810546273143096</v>
      </c>
      <c r="D269" s="86" t="s">
        <v>1414</v>
      </c>
      <c r="E269" s="86" t="b">
        <v>0</v>
      </c>
      <c r="F269" s="86" t="b">
        <v>0</v>
      </c>
      <c r="G269" s="86" t="b">
        <v>0</v>
      </c>
    </row>
    <row r="270" spans="1:7" ht="15">
      <c r="A270" s="86" t="s">
        <v>1798</v>
      </c>
      <c r="B270" s="86">
        <v>3</v>
      </c>
      <c r="C270" s="121">
        <v>0.008810546273143096</v>
      </c>
      <c r="D270" s="86" t="s">
        <v>1414</v>
      </c>
      <c r="E270" s="86" t="b">
        <v>0</v>
      </c>
      <c r="F270" s="86" t="b">
        <v>0</v>
      </c>
      <c r="G270" s="86" t="b">
        <v>0</v>
      </c>
    </row>
    <row r="271" spans="1:7" ht="15">
      <c r="A271" s="86" t="s">
        <v>1641</v>
      </c>
      <c r="B271" s="86">
        <v>3</v>
      </c>
      <c r="C271" s="121">
        <v>0.008810546273143096</v>
      </c>
      <c r="D271" s="86" t="s">
        <v>1414</v>
      </c>
      <c r="E271" s="86" t="b">
        <v>0</v>
      </c>
      <c r="F271" s="86" t="b">
        <v>0</v>
      </c>
      <c r="G271" s="86" t="b">
        <v>0</v>
      </c>
    </row>
    <row r="272" spans="1:7" ht="15">
      <c r="A272" s="86" t="s">
        <v>1863</v>
      </c>
      <c r="B272" s="86">
        <v>2</v>
      </c>
      <c r="C272" s="121">
        <v>0.007353455994888236</v>
      </c>
      <c r="D272" s="86" t="s">
        <v>1414</v>
      </c>
      <c r="E272" s="86" t="b">
        <v>0</v>
      </c>
      <c r="F272" s="86" t="b">
        <v>0</v>
      </c>
      <c r="G272" s="86" t="b">
        <v>0</v>
      </c>
    </row>
    <row r="273" spans="1:7" ht="15">
      <c r="A273" s="86" t="s">
        <v>1864</v>
      </c>
      <c r="B273" s="86">
        <v>2</v>
      </c>
      <c r="C273" s="121">
        <v>0.007353455994888236</v>
      </c>
      <c r="D273" s="86" t="s">
        <v>1414</v>
      </c>
      <c r="E273" s="86" t="b">
        <v>0</v>
      </c>
      <c r="F273" s="86" t="b">
        <v>0</v>
      </c>
      <c r="G273" s="86" t="b">
        <v>0</v>
      </c>
    </row>
    <row r="274" spans="1:7" ht="15">
      <c r="A274" s="86" t="s">
        <v>1642</v>
      </c>
      <c r="B274" s="86">
        <v>2</v>
      </c>
      <c r="C274" s="121">
        <v>0.007353455994888236</v>
      </c>
      <c r="D274" s="86" t="s">
        <v>1414</v>
      </c>
      <c r="E274" s="86" t="b">
        <v>0</v>
      </c>
      <c r="F274" s="86" t="b">
        <v>0</v>
      </c>
      <c r="G274" s="86" t="b">
        <v>0</v>
      </c>
    </row>
    <row r="275" spans="1:7" ht="15">
      <c r="A275" s="86" t="s">
        <v>1865</v>
      </c>
      <c r="B275" s="86">
        <v>2</v>
      </c>
      <c r="C275" s="121">
        <v>0.007353455994888236</v>
      </c>
      <c r="D275" s="86" t="s">
        <v>1414</v>
      </c>
      <c r="E275" s="86" t="b">
        <v>0</v>
      </c>
      <c r="F275" s="86" t="b">
        <v>0</v>
      </c>
      <c r="G275" s="86" t="b">
        <v>0</v>
      </c>
    </row>
    <row r="276" spans="1:7" ht="15">
      <c r="A276" s="86" t="s">
        <v>1866</v>
      </c>
      <c r="B276" s="86">
        <v>2</v>
      </c>
      <c r="C276" s="121">
        <v>0.007353455994888236</v>
      </c>
      <c r="D276" s="86" t="s">
        <v>1414</v>
      </c>
      <c r="E276" s="86" t="b">
        <v>0</v>
      </c>
      <c r="F276" s="86" t="b">
        <v>0</v>
      </c>
      <c r="G276" s="86" t="b">
        <v>0</v>
      </c>
    </row>
    <row r="277" spans="1:7" ht="15">
      <c r="A277" s="86" t="s">
        <v>1867</v>
      </c>
      <c r="B277" s="86">
        <v>2</v>
      </c>
      <c r="C277" s="121">
        <v>0.007353455994888236</v>
      </c>
      <c r="D277" s="86" t="s">
        <v>1414</v>
      </c>
      <c r="E277" s="86" t="b">
        <v>0</v>
      </c>
      <c r="F277" s="86" t="b">
        <v>0</v>
      </c>
      <c r="G277" s="86" t="b">
        <v>0</v>
      </c>
    </row>
    <row r="278" spans="1:7" ht="15">
      <c r="A278" s="86" t="s">
        <v>1868</v>
      </c>
      <c r="B278" s="86">
        <v>2</v>
      </c>
      <c r="C278" s="121">
        <v>0.007353455994888236</v>
      </c>
      <c r="D278" s="86" t="s">
        <v>1414</v>
      </c>
      <c r="E278" s="86" t="b">
        <v>0</v>
      </c>
      <c r="F278" s="86" t="b">
        <v>0</v>
      </c>
      <c r="G278" s="86" t="b">
        <v>0</v>
      </c>
    </row>
    <row r="279" spans="1:7" ht="15">
      <c r="A279" s="86" t="s">
        <v>1869</v>
      </c>
      <c r="B279" s="86">
        <v>2</v>
      </c>
      <c r="C279" s="121">
        <v>0.007353455994888236</v>
      </c>
      <c r="D279" s="86" t="s">
        <v>1414</v>
      </c>
      <c r="E279" s="86" t="b">
        <v>0</v>
      </c>
      <c r="F279" s="86" t="b">
        <v>0</v>
      </c>
      <c r="G279" s="86" t="b">
        <v>0</v>
      </c>
    </row>
    <row r="280" spans="1:7" ht="15">
      <c r="A280" s="86" t="s">
        <v>1832</v>
      </c>
      <c r="B280" s="86">
        <v>2</v>
      </c>
      <c r="C280" s="121">
        <v>0.007353455994888236</v>
      </c>
      <c r="D280" s="86" t="s">
        <v>1414</v>
      </c>
      <c r="E280" s="86" t="b">
        <v>0</v>
      </c>
      <c r="F280" s="86" t="b">
        <v>1</v>
      </c>
      <c r="G280" s="86" t="b">
        <v>0</v>
      </c>
    </row>
    <row r="281" spans="1:7" ht="15">
      <c r="A281" s="86" t="s">
        <v>1833</v>
      </c>
      <c r="B281" s="86">
        <v>2</v>
      </c>
      <c r="C281" s="121">
        <v>0.007353455994888236</v>
      </c>
      <c r="D281" s="86" t="s">
        <v>1414</v>
      </c>
      <c r="E281" s="86" t="b">
        <v>1</v>
      </c>
      <c r="F281" s="86" t="b">
        <v>0</v>
      </c>
      <c r="G281" s="86" t="b">
        <v>0</v>
      </c>
    </row>
    <row r="282" spans="1:7" ht="15">
      <c r="A282" s="86" t="s">
        <v>1834</v>
      </c>
      <c r="B282" s="86">
        <v>2</v>
      </c>
      <c r="C282" s="121">
        <v>0.007353455994888236</v>
      </c>
      <c r="D282" s="86" t="s">
        <v>1414</v>
      </c>
      <c r="E282" s="86" t="b">
        <v>0</v>
      </c>
      <c r="F282" s="86" t="b">
        <v>0</v>
      </c>
      <c r="G282" s="86" t="b">
        <v>0</v>
      </c>
    </row>
    <row r="283" spans="1:7" ht="15">
      <c r="A283" s="86" t="s">
        <v>1835</v>
      </c>
      <c r="B283" s="86">
        <v>2</v>
      </c>
      <c r="C283" s="121">
        <v>0.007353455994888236</v>
      </c>
      <c r="D283" s="86" t="s">
        <v>1414</v>
      </c>
      <c r="E283" s="86" t="b">
        <v>0</v>
      </c>
      <c r="F283" s="86" t="b">
        <v>0</v>
      </c>
      <c r="G283" s="86" t="b">
        <v>0</v>
      </c>
    </row>
    <row r="284" spans="1:7" ht="15">
      <c r="A284" s="86" t="s">
        <v>1782</v>
      </c>
      <c r="B284" s="86">
        <v>2</v>
      </c>
      <c r="C284" s="121">
        <v>0.007353455994888236</v>
      </c>
      <c r="D284" s="86" t="s">
        <v>1414</v>
      </c>
      <c r="E284" s="86" t="b">
        <v>0</v>
      </c>
      <c r="F284" s="86" t="b">
        <v>0</v>
      </c>
      <c r="G284" s="86" t="b">
        <v>0</v>
      </c>
    </row>
    <row r="285" spans="1:7" ht="15">
      <c r="A285" s="86" t="s">
        <v>1836</v>
      </c>
      <c r="B285" s="86">
        <v>2</v>
      </c>
      <c r="C285" s="121">
        <v>0.007353455994888236</v>
      </c>
      <c r="D285" s="86" t="s">
        <v>1414</v>
      </c>
      <c r="E285" s="86" t="b">
        <v>1</v>
      </c>
      <c r="F285" s="86" t="b">
        <v>0</v>
      </c>
      <c r="G285" s="86" t="b">
        <v>0</v>
      </c>
    </row>
    <row r="286" spans="1:7" ht="15">
      <c r="A286" s="86" t="s">
        <v>1837</v>
      </c>
      <c r="B286" s="86">
        <v>2</v>
      </c>
      <c r="C286" s="121">
        <v>0.007353455994888236</v>
      </c>
      <c r="D286" s="86" t="s">
        <v>1414</v>
      </c>
      <c r="E286" s="86" t="b">
        <v>0</v>
      </c>
      <c r="F286" s="86" t="b">
        <v>0</v>
      </c>
      <c r="G286" s="86" t="b">
        <v>0</v>
      </c>
    </row>
    <row r="287" spans="1:7" ht="15">
      <c r="A287" s="86" t="s">
        <v>1838</v>
      </c>
      <c r="B287" s="86">
        <v>2</v>
      </c>
      <c r="C287" s="121">
        <v>0.007353455994888236</v>
      </c>
      <c r="D287" s="86" t="s">
        <v>1414</v>
      </c>
      <c r="E287" s="86" t="b">
        <v>0</v>
      </c>
      <c r="F287" s="86" t="b">
        <v>0</v>
      </c>
      <c r="G287" s="86" t="b">
        <v>0</v>
      </c>
    </row>
    <row r="288" spans="1:7" ht="15">
      <c r="A288" s="86" t="s">
        <v>1839</v>
      </c>
      <c r="B288" s="86">
        <v>2</v>
      </c>
      <c r="C288" s="121">
        <v>0.007353455994888236</v>
      </c>
      <c r="D288" s="86" t="s">
        <v>1414</v>
      </c>
      <c r="E288" s="86" t="b">
        <v>0</v>
      </c>
      <c r="F288" s="86" t="b">
        <v>1</v>
      </c>
      <c r="G288" s="86" t="b">
        <v>0</v>
      </c>
    </row>
    <row r="289" spans="1:7" ht="15">
      <c r="A289" s="86" t="s">
        <v>1840</v>
      </c>
      <c r="B289" s="86">
        <v>2</v>
      </c>
      <c r="C289" s="121">
        <v>0.007353455994888236</v>
      </c>
      <c r="D289" s="86" t="s">
        <v>1414</v>
      </c>
      <c r="E289" s="86" t="b">
        <v>0</v>
      </c>
      <c r="F289" s="86" t="b">
        <v>0</v>
      </c>
      <c r="G289" s="86" t="b">
        <v>0</v>
      </c>
    </row>
    <row r="290" spans="1:7" ht="15">
      <c r="A290" s="86" t="s">
        <v>1841</v>
      </c>
      <c r="B290" s="86">
        <v>2</v>
      </c>
      <c r="C290" s="121">
        <v>0.007353455994888236</v>
      </c>
      <c r="D290" s="86" t="s">
        <v>1414</v>
      </c>
      <c r="E290" s="86" t="b">
        <v>0</v>
      </c>
      <c r="F290" s="86" t="b">
        <v>0</v>
      </c>
      <c r="G290" s="86" t="b">
        <v>0</v>
      </c>
    </row>
    <row r="291" spans="1:7" ht="15">
      <c r="A291" s="86" t="s">
        <v>1842</v>
      </c>
      <c r="B291" s="86">
        <v>2</v>
      </c>
      <c r="C291" s="121">
        <v>0.007353455994888236</v>
      </c>
      <c r="D291" s="86" t="s">
        <v>1414</v>
      </c>
      <c r="E291" s="86" t="b">
        <v>0</v>
      </c>
      <c r="F291" s="86" t="b">
        <v>0</v>
      </c>
      <c r="G291" s="86" t="b">
        <v>0</v>
      </c>
    </row>
    <row r="292" spans="1:7" ht="15">
      <c r="A292" s="86" t="s">
        <v>1843</v>
      </c>
      <c r="B292" s="86">
        <v>2</v>
      </c>
      <c r="C292" s="121">
        <v>0.007353455994888236</v>
      </c>
      <c r="D292" s="86" t="s">
        <v>1414</v>
      </c>
      <c r="E292" s="86" t="b">
        <v>0</v>
      </c>
      <c r="F292" s="86" t="b">
        <v>0</v>
      </c>
      <c r="G292" s="86" t="b">
        <v>0</v>
      </c>
    </row>
    <row r="293" spans="1:7" ht="15">
      <c r="A293" s="86" t="s">
        <v>1780</v>
      </c>
      <c r="B293" s="86">
        <v>2</v>
      </c>
      <c r="C293" s="121">
        <v>0.007353455994888236</v>
      </c>
      <c r="D293" s="86" t="s">
        <v>1414</v>
      </c>
      <c r="E293" s="86" t="b">
        <v>0</v>
      </c>
      <c r="F293" s="86" t="b">
        <v>0</v>
      </c>
      <c r="G293" s="86" t="b">
        <v>0</v>
      </c>
    </row>
    <row r="294" spans="1:7" ht="15">
      <c r="A294" s="86" t="s">
        <v>1532</v>
      </c>
      <c r="B294" s="86">
        <v>2</v>
      </c>
      <c r="C294" s="121">
        <v>0.007353455994888236</v>
      </c>
      <c r="D294" s="86" t="s">
        <v>1414</v>
      </c>
      <c r="E294" s="86" t="b">
        <v>0</v>
      </c>
      <c r="F294" s="86" t="b">
        <v>0</v>
      </c>
      <c r="G294" s="86" t="b">
        <v>0</v>
      </c>
    </row>
    <row r="295" spans="1:7" ht="15">
      <c r="A295" s="86" t="s">
        <v>1844</v>
      </c>
      <c r="B295" s="86">
        <v>2</v>
      </c>
      <c r="C295" s="121">
        <v>0.007353455994888236</v>
      </c>
      <c r="D295" s="86" t="s">
        <v>1414</v>
      </c>
      <c r="E295" s="86" t="b">
        <v>1</v>
      </c>
      <c r="F295" s="86" t="b">
        <v>0</v>
      </c>
      <c r="G295" s="86" t="b">
        <v>0</v>
      </c>
    </row>
    <row r="296" spans="1:7" ht="15">
      <c r="A296" s="86" t="s">
        <v>1845</v>
      </c>
      <c r="B296" s="86">
        <v>2</v>
      </c>
      <c r="C296" s="121">
        <v>0.007353455994888236</v>
      </c>
      <c r="D296" s="86" t="s">
        <v>1414</v>
      </c>
      <c r="E296" s="86" t="b">
        <v>0</v>
      </c>
      <c r="F296" s="86" t="b">
        <v>0</v>
      </c>
      <c r="G296" s="86" t="b">
        <v>0</v>
      </c>
    </row>
    <row r="297" spans="1:7" ht="15">
      <c r="A297" s="86" t="s">
        <v>1783</v>
      </c>
      <c r="B297" s="86">
        <v>2</v>
      </c>
      <c r="C297" s="121">
        <v>0.007353455994888236</v>
      </c>
      <c r="D297" s="86" t="s">
        <v>1414</v>
      </c>
      <c r="E297" s="86" t="b">
        <v>0</v>
      </c>
      <c r="F297" s="86" t="b">
        <v>0</v>
      </c>
      <c r="G297" s="86" t="b">
        <v>0</v>
      </c>
    </row>
    <row r="298" spans="1:7" ht="15">
      <c r="A298" s="86" t="s">
        <v>1846</v>
      </c>
      <c r="B298" s="86">
        <v>2</v>
      </c>
      <c r="C298" s="121">
        <v>0.007353455994888236</v>
      </c>
      <c r="D298" s="86" t="s">
        <v>1414</v>
      </c>
      <c r="E298" s="86" t="b">
        <v>0</v>
      </c>
      <c r="F298" s="86" t="b">
        <v>0</v>
      </c>
      <c r="G298" s="86" t="b">
        <v>0</v>
      </c>
    </row>
    <row r="299" spans="1:7" ht="15">
      <c r="A299" s="86" t="s">
        <v>1847</v>
      </c>
      <c r="B299" s="86">
        <v>2</v>
      </c>
      <c r="C299" s="121">
        <v>0.007353455994888236</v>
      </c>
      <c r="D299" s="86" t="s">
        <v>1414</v>
      </c>
      <c r="E299" s="86" t="b">
        <v>0</v>
      </c>
      <c r="F299" s="86" t="b">
        <v>0</v>
      </c>
      <c r="G299" s="86" t="b">
        <v>0</v>
      </c>
    </row>
    <row r="300" spans="1:7" ht="15">
      <c r="A300" s="86" t="s">
        <v>1848</v>
      </c>
      <c r="B300" s="86">
        <v>2</v>
      </c>
      <c r="C300" s="121">
        <v>0.007353455994888236</v>
      </c>
      <c r="D300" s="86" t="s">
        <v>1414</v>
      </c>
      <c r="E300" s="86" t="b">
        <v>0</v>
      </c>
      <c r="F300" s="86" t="b">
        <v>0</v>
      </c>
      <c r="G300" s="86" t="b">
        <v>0</v>
      </c>
    </row>
    <row r="301" spans="1:7" ht="15">
      <c r="A301" s="86" t="s">
        <v>1784</v>
      </c>
      <c r="B301" s="86">
        <v>2</v>
      </c>
      <c r="C301" s="121">
        <v>0.007353455994888236</v>
      </c>
      <c r="D301" s="86" t="s">
        <v>1414</v>
      </c>
      <c r="E301" s="86" t="b">
        <v>0</v>
      </c>
      <c r="F301" s="86" t="b">
        <v>0</v>
      </c>
      <c r="G301" s="86" t="b">
        <v>0</v>
      </c>
    </row>
    <row r="302" spans="1:7" ht="15">
      <c r="A302" s="86" t="s">
        <v>1831</v>
      </c>
      <c r="B302" s="86">
        <v>2</v>
      </c>
      <c r="C302" s="121">
        <v>0.009883119823997321</v>
      </c>
      <c r="D302" s="86" t="s">
        <v>1414</v>
      </c>
      <c r="E302" s="86" t="b">
        <v>0</v>
      </c>
      <c r="F302" s="86" t="b">
        <v>0</v>
      </c>
      <c r="G302" s="86" t="b">
        <v>0</v>
      </c>
    </row>
    <row r="303" spans="1:7" ht="15">
      <c r="A303" s="86" t="s">
        <v>1532</v>
      </c>
      <c r="B303" s="86">
        <v>4</v>
      </c>
      <c r="C303" s="121">
        <v>0</v>
      </c>
      <c r="D303" s="86" t="s">
        <v>1419</v>
      </c>
      <c r="E303" s="86" t="b">
        <v>0</v>
      </c>
      <c r="F303" s="86" t="b">
        <v>0</v>
      </c>
      <c r="G303" s="86" t="b">
        <v>0</v>
      </c>
    </row>
    <row r="304" spans="1:7" ht="15">
      <c r="A304" s="86" t="s">
        <v>1551</v>
      </c>
      <c r="B304" s="86">
        <v>4</v>
      </c>
      <c r="C304" s="121">
        <v>0</v>
      </c>
      <c r="D304" s="86" t="s">
        <v>1419</v>
      </c>
      <c r="E304" s="86" t="b">
        <v>0</v>
      </c>
      <c r="F304" s="86" t="b">
        <v>0</v>
      </c>
      <c r="G304" s="86" t="b">
        <v>0</v>
      </c>
    </row>
    <row r="305" spans="1:7" ht="15">
      <c r="A305" s="86" t="s">
        <v>1552</v>
      </c>
      <c r="B305" s="86">
        <v>4</v>
      </c>
      <c r="C305" s="121">
        <v>0</v>
      </c>
      <c r="D305" s="86" t="s">
        <v>1419</v>
      </c>
      <c r="E305" s="86" t="b">
        <v>0</v>
      </c>
      <c r="F305" s="86" t="b">
        <v>1</v>
      </c>
      <c r="G305" s="86" t="b">
        <v>0</v>
      </c>
    </row>
    <row r="306" spans="1:7" ht="15">
      <c r="A306" s="86" t="s">
        <v>1553</v>
      </c>
      <c r="B306" s="86">
        <v>4</v>
      </c>
      <c r="C306" s="121">
        <v>0</v>
      </c>
      <c r="D306" s="86" t="s">
        <v>1419</v>
      </c>
      <c r="E306" s="86" t="b">
        <v>0</v>
      </c>
      <c r="F306" s="86" t="b">
        <v>0</v>
      </c>
      <c r="G306" s="86" t="b">
        <v>0</v>
      </c>
    </row>
    <row r="307" spans="1:7" ht="15">
      <c r="A307" s="86" t="s">
        <v>322</v>
      </c>
      <c r="B307" s="86">
        <v>2</v>
      </c>
      <c r="C307" s="121">
        <v>0</v>
      </c>
      <c r="D307" s="86" t="s">
        <v>1419</v>
      </c>
      <c r="E307" s="86" t="b">
        <v>0</v>
      </c>
      <c r="F307" s="86" t="b">
        <v>0</v>
      </c>
      <c r="G307" s="86" t="b">
        <v>0</v>
      </c>
    </row>
    <row r="308" spans="1:7" ht="15">
      <c r="A308" s="86" t="s">
        <v>321</v>
      </c>
      <c r="B308" s="86">
        <v>2</v>
      </c>
      <c r="C308" s="121">
        <v>0</v>
      </c>
      <c r="D308" s="86" t="s">
        <v>1419</v>
      </c>
      <c r="E308" s="86" t="b">
        <v>0</v>
      </c>
      <c r="F308" s="86" t="b">
        <v>0</v>
      </c>
      <c r="G308" s="86" t="b">
        <v>0</v>
      </c>
    </row>
    <row r="309" spans="1:7" ht="15">
      <c r="A309" s="86" t="s">
        <v>1554</v>
      </c>
      <c r="B309" s="86">
        <v>2</v>
      </c>
      <c r="C309" s="121">
        <v>0</v>
      </c>
      <c r="D309" s="86" t="s">
        <v>1419</v>
      </c>
      <c r="E309" s="86" t="b">
        <v>0</v>
      </c>
      <c r="F309" s="86" t="b">
        <v>0</v>
      </c>
      <c r="G309" s="86" t="b">
        <v>0</v>
      </c>
    </row>
    <row r="310" spans="1:7" ht="15">
      <c r="A310" s="86" t="s">
        <v>1555</v>
      </c>
      <c r="B310" s="86">
        <v>2</v>
      </c>
      <c r="C310" s="121">
        <v>0</v>
      </c>
      <c r="D310" s="86" t="s">
        <v>1419</v>
      </c>
      <c r="E310" s="86" t="b">
        <v>0</v>
      </c>
      <c r="F310" s="86" t="b">
        <v>0</v>
      </c>
      <c r="G310" s="86" t="b">
        <v>0</v>
      </c>
    </row>
    <row r="311" spans="1:7" ht="15">
      <c r="A311" s="86" t="s">
        <v>1556</v>
      </c>
      <c r="B311" s="86">
        <v>2</v>
      </c>
      <c r="C311" s="121">
        <v>0</v>
      </c>
      <c r="D311" s="86" t="s">
        <v>1419</v>
      </c>
      <c r="E311" s="86" t="b">
        <v>0</v>
      </c>
      <c r="F311" s="86" t="b">
        <v>0</v>
      </c>
      <c r="G311" s="86" t="b">
        <v>0</v>
      </c>
    </row>
    <row r="312" spans="1:7" ht="15">
      <c r="A312" s="86" t="s">
        <v>1557</v>
      </c>
      <c r="B312" s="86">
        <v>2</v>
      </c>
      <c r="C312" s="121">
        <v>0</v>
      </c>
      <c r="D312" s="86" t="s">
        <v>1419</v>
      </c>
      <c r="E312" s="86" t="b">
        <v>0</v>
      </c>
      <c r="F312" s="86" t="b">
        <v>0</v>
      </c>
      <c r="G312" s="86" t="b">
        <v>0</v>
      </c>
    </row>
    <row r="313" spans="1:7" ht="15">
      <c r="A313" s="86" t="s">
        <v>216</v>
      </c>
      <c r="B313" s="86">
        <v>2</v>
      </c>
      <c r="C313" s="121">
        <v>0</v>
      </c>
      <c r="D313" s="86" t="s">
        <v>1419</v>
      </c>
      <c r="E313" s="86" t="b">
        <v>0</v>
      </c>
      <c r="F313" s="86" t="b">
        <v>0</v>
      </c>
      <c r="G313" s="86" t="b">
        <v>0</v>
      </c>
    </row>
    <row r="314" spans="1:7" ht="15">
      <c r="A314" s="86" t="s">
        <v>1801</v>
      </c>
      <c r="B314" s="86">
        <v>2</v>
      </c>
      <c r="C314" s="121">
        <v>0</v>
      </c>
      <c r="D314" s="86" t="s">
        <v>1419</v>
      </c>
      <c r="E314" s="86" t="b">
        <v>0</v>
      </c>
      <c r="F314" s="86" t="b">
        <v>0</v>
      </c>
      <c r="G314" s="86" t="b">
        <v>0</v>
      </c>
    </row>
    <row r="315" spans="1:7" ht="15">
      <c r="A315" s="86" t="s">
        <v>1802</v>
      </c>
      <c r="B315" s="86">
        <v>2</v>
      </c>
      <c r="C315" s="121">
        <v>0</v>
      </c>
      <c r="D315" s="86" t="s">
        <v>1419</v>
      </c>
      <c r="E315" s="86" t="b">
        <v>0</v>
      </c>
      <c r="F315" s="86" t="b">
        <v>0</v>
      </c>
      <c r="G315" s="86" t="b">
        <v>0</v>
      </c>
    </row>
    <row r="316" spans="1:7" ht="15">
      <c r="A316" s="86" t="s">
        <v>1803</v>
      </c>
      <c r="B316" s="86">
        <v>2</v>
      </c>
      <c r="C316" s="121">
        <v>0</v>
      </c>
      <c r="D316" s="86" t="s">
        <v>1419</v>
      </c>
      <c r="E316" s="86" t="b">
        <v>1</v>
      </c>
      <c r="F316" s="86" t="b">
        <v>0</v>
      </c>
      <c r="G316" s="86" t="b">
        <v>0</v>
      </c>
    </row>
    <row r="317" spans="1:7" ht="15">
      <c r="A317" s="86" t="s">
        <v>1804</v>
      </c>
      <c r="B317" s="86">
        <v>2</v>
      </c>
      <c r="C317" s="121">
        <v>0</v>
      </c>
      <c r="D317" s="86" t="s">
        <v>1419</v>
      </c>
      <c r="E317" s="86" t="b">
        <v>1</v>
      </c>
      <c r="F317" s="86" t="b">
        <v>0</v>
      </c>
      <c r="G317" s="86" t="b">
        <v>0</v>
      </c>
    </row>
    <row r="318" spans="1:7" ht="15">
      <c r="A318" s="86" t="s">
        <v>1805</v>
      </c>
      <c r="B318" s="86">
        <v>2</v>
      </c>
      <c r="C318" s="121">
        <v>0</v>
      </c>
      <c r="D318" s="86" t="s">
        <v>1419</v>
      </c>
      <c r="E318" s="86" t="b">
        <v>0</v>
      </c>
      <c r="F318" s="86" t="b">
        <v>1</v>
      </c>
      <c r="G318" s="86" t="b">
        <v>0</v>
      </c>
    </row>
    <row r="319" spans="1:7" ht="15">
      <c r="A319" s="86" t="s">
        <v>1806</v>
      </c>
      <c r="B319" s="86">
        <v>2</v>
      </c>
      <c r="C319" s="121">
        <v>0</v>
      </c>
      <c r="D319" s="86" t="s">
        <v>1419</v>
      </c>
      <c r="E319" s="86" t="b">
        <v>0</v>
      </c>
      <c r="F319" s="86" t="b">
        <v>0</v>
      </c>
      <c r="G319" s="86" t="b">
        <v>0</v>
      </c>
    </row>
    <row r="320" spans="1:7" ht="15">
      <c r="A320" s="86" t="s">
        <v>1807</v>
      </c>
      <c r="B320" s="86">
        <v>2</v>
      </c>
      <c r="C320" s="121">
        <v>0</v>
      </c>
      <c r="D320" s="86" t="s">
        <v>1419</v>
      </c>
      <c r="E320" s="86" t="b">
        <v>0</v>
      </c>
      <c r="F320" s="86" t="b">
        <v>0</v>
      </c>
      <c r="G320" s="86" t="b">
        <v>0</v>
      </c>
    </row>
    <row r="321" spans="1:7" ht="15">
      <c r="A321" s="86" t="s">
        <v>1808</v>
      </c>
      <c r="B321" s="86">
        <v>2</v>
      </c>
      <c r="C321" s="121">
        <v>0</v>
      </c>
      <c r="D321" s="86" t="s">
        <v>1419</v>
      </c>
      <c r="E321" s="86" t="b">
        <v>0</v>
      </c>
      <c r="F321" s="86" t="b">
        <v>1</v>
      </c>
      <c r="G321" s="86" t="b">
        <v>0</v>
      </c>
    </row>
    <row r="322" spans="1:7" ht="15">
      <c r="A322" s="86" t="s">
        <v>1809</v>
      </c>
      <c r="B322" s="86">
        <v>2</v>
      </c>
      <c r="C322" s="121">
        <v>0</v>
      </c>
      <c r="D322" s="86" t="s">
        <v>1419</v>
      </c>
      <c r="E322" s="86" t="b">
        <v>0</v>
      </c>
      <c r="F322" s="86" t="b">
        <v>0</v>
      </c>
      <c r="G322" s="86" t="b">
        <v>0</v>
      </c>
    </row>
    <row r="323" spans="1:7" ht="15">
      <c r="A323" s="86" t="s">
        <v>1810</v>
      </c>
      <c r="B323" s="86">
        <v>2</v>
      </c>
      <c r="C323" s="121">
        <v>0</v>
      </c>
      <c r="D323" s="86" t="s">
        <v>1419</v>
      </c>
      <c r="E323" s="86" t="b">
        <v>0</v>
      </c>
      <c r="F323" s="86" t="b">
        <v>0</v>
      </c>
      <c r="G323" s="86" t="b">
        <v>0</v>
      </c>
    </row>
    <row r="324" spans="1:7" ht="15">
      <c r="A324" s="86" t="s">
        <v>1811</v>
      </c>
      <c r="B324" s="86">
        <v>2</v>
      </c>
      <c r="C324" s="121">
        <v>0</v>
      </c>
      <c r="D324" s="86" t="s">
        <v>1419</v>
      </c>
      <c r="E324" s="86" t="b">
        <v>0</v>
      </c>
      <c r="F324" s="86" t="b">
        <v>0</v>
      </c>
      <c r="G324" s="86" t="b">
        <v>0</v>
      </c>
    </row>
    <row r="325" spans="1:7" ht="15">
      <c r="A325" s="86" t="s">
        <v>1812</v>
      </c>
      <c r="B325" s="86">
        <v>2</v>
      </c>
      <c r="C325" s="121">
        <v>0</v>
      </c>
      <c r="D325" s="86" t="s">
        <v>1419</v>
      </c>
      <c r="E325" s="86" t="b">
        <v>0</v>
      </c>
      <c r="F325" s="86" t="b">
        <v>0</v>
      </c>
      <c r="G325" s="86" t="b">
        <v>0</v>
      </c>
    </row>
    <row r="326" spans="1:7" ht="15">
      <c r="A326" s="86" t="s">
        <v>1813</v>
      </c>
      <c r="B326" s="86">
        <v>2</v>
      </c>
      <c r="C326" s="121">
        <v>0</v>
      </c>
      <c r="D326" s="86" t="s">
        <v>1419</v>
      </c>
      <c r="E326" s="86" t="b">
        <v>0</v>
      </c>
      <c r="F326" s="86" t="b">
        <v>0</v>
      </c>
      <c r="G326" s="86" t="b">
        <v>0</v>
      </c>
    </row>
    <row r="327" spans="1:7" ht="15">
      <c r="A327" s="86" t="s">
        <v>1814</v>
      </c>
      <c r="B327" s="86">
        <v>2</v>
      </c>
      <c r="C327" s="121">
        <v>0</v>
      </c>
      <c r="D327" s="86" t="s">
        <v>1419</v>
      </c>
      <c r="E327" s="86" t="b">
        <v>0</v>
      </c>
      <c r="F327" s="86" t="b">
        <v>0</v>
      </c>
      <c r="G327" s="86" t="b">
        <v>0</v>
      </c>
    </row>
    <row r="328" spans="1:7" ht="15">
      <c r="A328" s="86" t="s">
        <v>1531</v>
      </c>
      <c r="B328" s="86">
        <v>6</v>
      </c>
      <c r="C328" s="121">
        <v>0.011898927296028565</v>
      </c>
      <c r="D328" s="86" t="s">
        <v>1421</v>
      </c>
      <c r="E328" s="86" t="b">
        <v>0</v>
      </c>
      <c r="F328" s="86" t="b">
        <v>0</v>
      </c>
      <c r="G328" s="86" t="b">
        <v>0</v>
      </c>
    </row>
    <row r="329" spans="1:7" ht="15">
      <c r="A329" s="86" t="s">
        <v>1529</v>
      </c>
      <c r="B329" s="86">
        <v>4</v>
      </c>
      <c r="C329" s="121">
        <v>0</v>
      </c>
      <c r="D329" s="86" t="s">
        <v>1421</v>
      </c>
      <c r="E329" s="86" t="b">
        <v>0</v>
      </c>
      <c r="F329" s="86" t="b">
        <v>0</v>
      </c>
      <c r="G329" s="86" t="b">
        <v>0</v>
      </c>
    </row>
    <row r="330" spans="1:7" ht="15">
      <c r="A330" s="86" t="s">
        <v>1560</v>
      </c>
      <c r="B330" s="86">
        <v>3</v>
      </c>
      <c r="C330" s="121">
        <v>0.005949463648014282</v>
      </c>
      <c r="D330" s="86" t="s">
        <v>1421</v>
      </c>
      <c r="E330" s="86" t="b">
        <v>0</v>
      </c>
      <c r="F330" s="86" t="b">
        <v>0</v>
      </c>
      <c r="G330" s="86" t="b">
        <v>0</v>
      </c>
    </row>
    <row r="331" spans="1:7" ht="15">
      <c r="A331" s="86" t="s">
        <v>1561</v>
      </c>
      <c r="B331" s="86">
        <v>3</v>
      </c>
      <c r="C331" s="121">
        <v>0.005949463648014282</v>
      </c>
      <c r="D331" s="86" t="s">
        <v>1421</v>
      </c>
      <c r="E331" s="86" t="b">
        <v>0</v>
      </c>
      <c r="F331" s="86" t="b">
        <v>0</v>
      </c>
      <c r="G331" s="86" t="b">
        <v>0</v>
      </c>
    </row>
    <row r="332" spans="1:7" ht="15">
      <c r="A332" s="86" t="s">
        <v>1562</v>
      </c>
      <c r="B332" s="86">
        <v>3</v>
      </c>
      <c r="C332" s="121">
        <v>0.005949463648014282</v>
      </c>
      <c r="D332" s="86" t="s">
        <v>1421</v>
      </c>
      <c r="E332" s="86" t="b">
        <v>0</v>
      </c>
      <c r="F332" s="86" t="b">
        <v>0</v>
      </c>
      <c r="G332" s="86" t="b">
        <v>0</v>
      </c>
    </row>
    <row r="333" spans="1:7" ht="15">
      <c r="A333" s="86" t="s">
        <v>1563</v>
      </c>
      <c r="B333" s="86">
        <v>3</v>
      </c>
      <c r="C333" s="121">
        <v>0.005949463648014282</v>
      </c>
      <c r="D333" s="86" t="s">
        <v>1421</v>
      </c>
      <c r="E333" s="86" t="b">
        <v>0</v>
      </c>
      <c r="F333" s="86" t="b">
        <v>0</v>
      </c>
      <c r="G333" s="86" t="b">
        <v>0</v>
      </c>
    </row>
    <row r="334" spans="1:7" ht="15">
      <c r="A334" s="86" t="s">
        <v>1564</v>
      </c>
      <c r="B334" s="86">
        <v>3</v>
      </c>
      <c r="C334" s="121">
        <v>0.005949463648014282</v>
      </c>
      <c r="D334" s="86" t="s">
        <v>1421</v>
      </c>
      <c r="E334" s="86" t="b">
        <v>0</v>
      </c>
      <c r="F334" s="86" t="b">
        <v>0</v>
      </c>
      <c r="G334" s="86" t="b">
        <v>0</v>
      </c>
    </row>
    <row r="335" spans="1:7" ht="15">
      <c r="A335" s="86" t="s">
        <v>1565</v>
      </c>
      <c r="B335" s="86">
        <v>3</v>
      </c>
      <c r="C335" s="121">
        <v>0.005949463648014282</v>
      </c>
      <c r="D335" s="86" t="s">
        <v>1421</v>
      </c>
      <c r="E335" s="86" t="b">
        <v>0</v>
      </c>
      <c r="F335" s="86" t="b">
        <v>0</v>
      </c>
      <c r="G335" s="86" t="b">
        <v>0</v>
      </c>
    </row>
    <row r="336" spans="1:7" ht="15">
      <c r="A336" s="86" t="s">
        <v>1566</v>
      </c>
      <c r="B336" s="86">
        <v>3</v>
      </c>
      <c r="C336" s="121">
        <v>0.005949463648014282</v>
      </c>
      <c r="D336" s="86" t="s">
        <v>1421</v>
      </c>
      <c r="E336" s="86" t="b">
        <v>0</v>
      </c>
      <c r="F336" s="86" t="b">
        <v>0</v>
      </c>
      <c r="G336" s="86" t="b">
        <v>0</v>
      </c>
    </row>
    <row r="337" spans="1:7" ht="15">
      <c r="A337" s="86" t="s">
        <v>1567</v>
      </c>
      <c r="B337" s="86">
        <v>3</v>
      </c>
      <c r="C337" s="121">
        <v>0.005949463648014282</v>
      </c>
      <c r="D337" s="86" t="s">
        <v>1421</v>
      </c>
      <c r="E337" s="86" t="b">
        <v>0</v>
      </c>
      <c r="F337" s="86" t="b">
        <v>0</v>
      </c>
      <c r="G337" s="86" t="b">
        <v>0</v>
      </c>
    </row>
    <row r="338" spans="1:7" ht="15">
      <c r="A338" s="86" t="s">
        <v>1772</v>
      </c>
      <c r="B338" s="86">
        <v>3</v>
      </c>
      <c r="C338" s="121">
        <v>0.005949463648014282</v>
      </c>
      <c r="D338" s="86" t="s">
        <v>1421</v>
      </c>
      <c r="E338" s="86" t="b">
        <v>0</v>
      </c>
      <c r="F338" s="86" t="b">
        <v>0</v>
      </c>
      <c r="G338" s="86" t="b">
        <v>0</v>
      </c>
    </row>
    <row r="339" spans="1:7" ht="15">
      <c r="A339" s="86" t="s">
        <v>1773</v>
      </c>
      <c r="B339" s="86">
        <v>3</v>
      </c>
      <c r="C339" s="121">
        <v>0.005949463648014282</v>
      </c>
      <c r="D339" s="86" t="s">
        <v>1421</v>
      </c>
      <c r="E339" s="86" t="b">
        <v>0</v>
      </c>
      <c r="F339" s="86" t="b">
        <v>0</v>
      </c>
      <c r="G339" s="86" t="b">
        <v>0</v>
      </c>
    </row>
    <row r="340" spans="1:7" ht="15">
      <c r="A340" s="86" t="s">
        <v>1774</v>
      </c>
      <c r="B340" s="86">
        <v>3</v>
      </c>
      <c r="C340" s="121">
        <v>0.005949463648014282</v>
      </c>
      <c r="D340" s="86" t="s">
        <v>1421</v>
      </c>
      <c r="E340" s="86" t="b">
        <v>0</v>
      </c>
      <c r="F340" s="86" t="b">
        <v>0</v>
      </c>
      <c r="G340" s="86" t="b">
        <v>0</v>
      </c>
    </row>
    <row r="341" spans="1:7" ht="15">
      <c r="A341" s="86" t="s">
        <v>1775</v>
      </c>
      <c r="B341" s="86">
        <v>3</v>
      </c>
      <c r="C341" s="121">
        <v>0.005949463648014282</v>
      </c>
      <c r="D341" s="86" t="s">
        <v>1421</v>
      </c>
      <c r="E341" s="86" t="b">
        <v>0</v>
      </c>
      <c r="F341" s="86" t="b">
        <v>0</v>
      </c>
      <c r="G341" s="86" t="b">
        <v>0</v>
      </c>
    </row>
    <row r="342" spans="1:7" ht="15">
      <c r="A342" s="86" t="s">
        <v>1776</v>
      </c>
      <c r="B342" s="86">
        <v>3</v>
      </c>
      <c r="C342" s="121">
        <v>0.005949463648014282</v>
      </c>
      <c r="D342" s="86" t="s">
        <v>1421</v>
      </c>
      <c r="E342" s="86" t="b">
        <v>0</v>
      </c>
      <c r="F342" s="86" t="b">
        <v>0</v>
      </c>
      <c r="G342" s="86" t="b">
        <v>0</v>
      </c>
    </row>
    <row r="343" spans="1:7" ht="15">
      <c r="A343" s="86" t="s">
        <v>1530</v>
      </c>
      <c r="B343" s="86">
        <v>3</v>
      </c>
      <c r="C343" s="121">
        <v>0.005949463648014282</v>
      </c>
      <c r="D343" s="86" t="s">
        <v>1421</v>
      </c>
      <c r="E343" s="86" t="b">
        <v>0</v>
      </c>
      <c r="F343" s="86" t="b">
        <v>0</v>
      </c>
      <c r="G343" s="86" t="b">
        <v>0</v>
      </c>
    </row>
    <row r="344" spans="1:7" ht="15">
      <c r="A344" s="86" t="s">
        <v>1777</v>
      </c>
      <c r="B344" s="86">
        <v>3</v>
      </c>
      <c r="C344" s="121">
        <v>0.005949463648014282</v>
      </c>
      <c r="D344" s="86" t="s">
        <v>1421</v>
      </c>
      <c r="E344" s="86" t="b">
        <v>0</v>
      </c>
      <c r="F344" s="86" t="b">
        <v>0</v>
      </c>
      <c r="G344" s="86" t="b">
        <v>0</v>
      </c>
    </row>
    <row r="345" spans="1:7" ht="15">
      <c r="A345" s="86" t="s">
        <v>1778</v>
      </c>
      <c r="B345" s="86">
        <v>3</v>
      </c>
      <c r="C345" s="121">
        <v>0.005949463648014282</v>
      </c>
      <c r="D345" s="86" t="s">
        <v>1421</v>
      </c>
      <c r="E345" s="86" t="b">
        <v>0</v>
      </c>
      <c r="F345" s="86" t="b">
        <v>0</v>
      </c>
      <c r="G345" s="86" t="b">
        <v>0</v>
      </c>
    </row>
    <row r="346" spans="1:7" ht="15">
      <c r="A346" s="86" t="s">
        <v>1779</v>
      </c>
      <c r="B346" s="86">
        <v>3</v>
      </c>
      <c r="C346" s="121">
        <v>0.005949463648014282</v>
      </c>
      <c r="D346" s="86" t="s">
        <v>1421</v>
      </c>
      <c r="E346" s="86" t="b">
        <v>0</v>
      </c>
      <c r="F346" s="86" t="b">
        <v>0</v>
      </c>
      <c r="G346" s="86" t="b">
        <v>0</v>
      </c>
    </row>
    <row r="347" spans="1:7" ht="15">
      <c r="A347" s="86" t="s">
        <v>1530</v>
      </c>
      <c r="B347" s="86">
        <v>2</v>
      </c>
      <c r="C347" s="121">
        <v>0</v>
      </c>
      <c r="D347" s="86" t="s">
        <v>1423</v>
      </c>
      <c r="E347" s="86" t="b">
        <v>0</v>
      </c>
      <c r="F347" s="86" t="b">
        <v>0</v>
      </c>
      <c r="G347" s="86" t="b">
        <v>0</v>
      </c>
    </row>
    <row r="348" spans="1:7" ht="15">
      <c r="A348" s="86" t="s">
        <v>1815</v>
      </c>
      <c r="B348" s="86">
        <v>2</v>
      </c>
      <c r="C348" s="121">
        <v>0</v>
      </c>
      <c r="D348" s="86" t="s">
        <v>1426</v>
      </c>
      <c r="E348" s="86" t="b">
        <v>0</v>
      </c>
      <c r="F348" s="86" t="b">
        <v>0</v>
      </c>
      <c r="G348" s="86" t="b">
        <v>0</v>
      </c>
    </row>
    <row r="349" spans="1:7" ht="15">
      <c r="A349" s="86" t="s">
        <v>1816</v>
      </c>
      <c r="B349" s="86">
        <v>2</v>
      </c>
      <c r="C349" s="121">
        <v>0</v>
      </c>
      <c r="D349" s="86" t="s">
        <v>1426</v>
      </c>
      <c r="E349" s="86" t="b">
        <v>0</v>
      </c>
      <c r="F349" s="86" t="b">
        <v>0</v>
      </c>
      <c r="G349" s="86" t="b">
        <v>0</v>
      </c>
    </row>
    <row r="350" spans="1:7" ht="15">
      <c r="A350" s="86" t="s">
        <v>1817</v>
      </c>
      <c r="B350" s="86">
        <v>2</v>
      </c>
      <c r="C350" s="121">
        <v>0</v>
      </c>
      <c r="D350" s="86" t="s">
        <v>1426</v>
      </c>
      <c r="E350" s="86" t="b">
        <v>0</v>
      </c>
      <c r="F350" s="86" t="b">
        <v>0</v>
      </c>
      <c r="G350" s="86" t="b">
        <v>0</v>
      </c>
    </row>
    <row r="351" spans="1:7" ht="15">
      <c r="A351" s="86" t="s">
        <v>238</v>
      </c>
      <c r="B351" s="86">
        <v>2</v>
      </c>
      <c r="C351" s="121">
        <v>0</v>
      </c>
      <c r="D351" s="86" t="s">
        <v>1426</v>
      </c>
      <c r="E351" s="86" t="b">
        <v>0</v>
      </c>
      <c r="F351" s="86" t="b">
        <v>0</v>
      </c>
      <c r="G351" s="86" t="b">
        <v>0</v>
      </c>
    </row>
    <row r="352" spans="1:7" ht="15">
      <c r="A352" s="86" t="s">
        <v>1818</v>
      </c>
      <c r="B352" s="86">
        <v>2</v>
      </c>
      <c r="C352" s="121">
        <v>0</v>
      </c>
      <c r="D352" s="86" t="s">
        <v>1426</v>
      </c>
      <c r="E352" s="86" t="b">
        <v>0</v>
      </c>
      <c r="F352" s="86" t="b">
        <v>0</v>
      </c>
      <c r="G352" s="86" t="b">
        <v>0</v>
      </c>
    </row>
    <row r="353" spans="1:7" ht="15">
      <c r="A353" s="86" t="s">
        <v>1819</v>
      </c>
      <c r="B353" s="86">
        <v>2</v>
      </c>
      <c r="C353" s="121">
        <v>0</v>
      </c>
      <c r="D353" s="86" t="s">
        <v>1426</v>
      </c>
      <c r="E353" s="86" t="b">
        <v>0</v>
      </c>
      <c r="F353" s="86" t="b">
        <v>0</v>
      </c>
      <c r="G353" s="86" t="b">
        <v>0</v>
      </c>
    </row>
    <row r="354" spans="1:7" ht="15">
      <c r="A354" s="86" t="s">
        <v>1820</v>
      </c>
      <c r="B354" s="86">
        <v>2</v>
      </c>
      <c r="C354" s="121">
        <v>0</v>
      </c>
      <c r="D354" s="86" t="s">
        <v>1426</v>
      </c>
      <c r="E354" s="86" t="b">
        <v>0</v>
      </c>
      <c r="F354" s="86" t="b">
        <v>0</v>
      </c>
      <c r="G354" s="86" t="b">
        <v>0</v>
      </c>
    </row>
    <row r="355" spans="1:7" ht="15">
      <c r="A355" s="86" t="s">
        <v>1821</v>
      </c>
      <c r="B355" s="86">
        <v>2</v>
      </c>
      <c r="C355" s="121">
        <v>0</v>
      </c>
      <c r="D355" s="86" t="s">
        <v>1426</v>
      </c>
      <c r="E355" s="86" t="b">
        <v>0</v>
      </c>
      <c r="F355" s="86" t="b">
        <v>0</v>
      </c>
      <c r="G355" s="86" t="b">
        <v>0</v>
      </c>
    </row>
    <row r="356" spans="1:7" ht="15">
      <c r="A356" s="86" t="s">
        <v>1822</v>
      </c>
      <c r="B356" s="86">
        <v>2</v>
      </c>
      <c r="C356" s="121">
        <v>0</v>
      </c>
      <c r="D356" s="86" t="s">
        <v>1426</v>
      </c>
      <c r="E356" s="86" t="b">
        <v>0</v>
      </c>
      <c r="F356" s="86" t="b">
        <v>0</v>
      </c>
      <c r="G356" s="86" t="b">
        <v>0</v>
      </c>
    </row>
    <row r="357" spans="1:7" ht="15">
      <c r="A357" s="86" t="s">
        <v>1823</v>
      </c>
      <c r="B357" s="86">
        <v>2</v>
      </c>
      <c r="C357" s="121">
        <v>0</v>
      </c>
      <c r="D357" s="86" t="s">
        <v>1426</v>
      </c>
      <c r="E357" s="86" t="b">
        <v>0</v>
      </c>
      <c r="F357" s="86" t="b">
        <v>0</v>
      </c>
      <c r="G357" s="86" t="b">
        <v>0</v>
      </c>
    </row>
    <row r="358" spans="1:7" ht="15">
      <c r="A358" s="86" t="s">
        <v>1824</v>
      </c>
      <c r="B358" s="86">
        <v>2</v>
      </c>
      <c r="C358" s="121">
        <v>0</v>
      </c>
      <c r="D358" s="86" t="s">
        <v>1426</v>
      </c>
      <c r="E358" s="86" t="b">
        <v>0</v>
      </c>
      <c r="F358" s="86" t="b">
        <v>0</v>
      </c>
      <c r="G358" s="86" t="b">
        <v>0</v>
      </c>
    </row>
    <row r="359" spans="1:7" ht="15">
      <c r="A359" s="86" t="s">
        <v>1529</v>
      </c>
      <c r="B359" s="86">
        <v>2</v>
      </c>
      <c r="C359" s="121">
        <v>0</v>
      </c>
      <c r="D359" s="86" t="s">
        <v>1426</v>
      </c>
      <c r="E359" s="86" t="b">
        <v>0</v>
      </c>
      <c r="F359" s="86" t="b">
        <v>0</v>
      </c>
      <c r="G359" s="86" t="b">
        <v>0</v>
      </c>
    </row>
    <row r="360" spans="1:7" ht="15">
      <c r="A360" s="86" t="s">
        <v>1825</v>
      </c>
      <c r="B360" s="86">
        <v>2</v>
      </c>
      <c r="C360" s="121">
        <v>0</v>
      </c>
      <c r="D360" s="86" t="s">
        <v>1426</v>
      </c>
      <c r="E360" s="86" t="b">
        <v>0</v>
      </c>
      <c r="F360" s="86" t="b">
        <v>0</v>
      </c>
      <c r="G360" s="86" t="b">
        <v>0</v>
      </c>
    </row>
    <row r="361" spans="1:7" ht="15">
      <c r="A361" s="86" t="s">
        <v>1826</v>
      </c>
      <c r="B361" s="86">
        <v>2</v>
      </c>
      <c r="C361" s="121">
        <v>0</v>
      </c>
      <c r="D361" s="86" t="s">
        <v>1426</v>
      </c>
      <c r="E361" s="86" t="b">
        <v>0</v>
      </c>
      <c r="F361" s="86" t="b">
        <v>0</v>
      </c>
      <c r="G361" s="86" t="b">
        <v>0</v>
      </c>
    </row>
    <row r="362" spans="1:7" ht="15">
      <c r="A362" s="86" t="s">
        <v>1827</v>
      </c>
      <c r="B362" s="86">
        <v>2</v>
      </c>
      <c r="C362" s="121">
        <v>0</v>
      </c>
      <c r="D362" s="86" t="s">
        <v>1426</v>
      </c>
      <c r="E362" s="86" t="b">
        <v>0</v>
      </c>
      <c r="F362" s="86" t="b">
        <v>0</v>
      </c>
      <c r="G362" s="86" t="b">
        <v>0</v>
      </c>
    </row>
    <row r="363" spans="1:7" ht="15">
      <c r="A363" s="86" t="s">
        <v>1828</v>
      </c>
      <c r="B363" s="86">
        <v>2</v>
      </c>
      <c r="C363" s="121">
        <v>0</v>
      </c>
      <c r="D363" s="86" t="s">
        <v>1426</v>
      </c>
      <c r="E363" s="86" t="b">
        <v>0</v>
      </c>
      <c r="F363" s="86" t="b">
        <v>0</v>
      </c>
      <c r="G363" s="86" t="b">
        <v>0</v>
      </c>
    </row>
    <row r="364" spans="1:7" ht="15">
      <c r="A364" s="86" t="s">
        <v>1829</v>
      </c>
      <c r="B364" s="86">
        <v>2</v>
      </c>
      <c r="C364" s="121">
        <v>0</v>
      </c>
      <c r="D364" s="86" t="s">
        <v>1426</v>
      </c>
      <c r="E364" s="86" t="b">
        <v>0</v>
      </c>
      <c r="F364" s="86" t="b">
        <v>0</v>
      </c>
      <c r="G364" s="86" t="b">
        <v>0</v>
      </c>
    </row>
    <row r="365" spans="1:7" ht="15">
      <c r="A365" s="86" t="s">
        <v>1830</v>
      </c>
      <c r="B365" s="86">
        <v>2</v>
      </c>
      <c r="C365" s="121">
        <v>0</v>
      </c>
      <c r="D365" s="86" t="s">
        <v>1426</v>
      </c>
      <c r="E365" s="86" t="b">
        <v>0</v>
      </c>
      <c r="F365" s="86" t="b">
        <v>0</v>
      </c>
      <c r="G365" s="86" t="b">
        <v>0</v>
      </c>
    </row>
    <row r="366" spans="1:7" ht="15">
      <c r="A366" s="86" t="s">
        <v>1850</v>
      </c>
      <c r="B366" s="86">
        <v>2</v>
      </c>
      <c r="C366" s="121">
        <v>0</v>
      </c>
      <c r="D366" s="86" t="s">
        <v>1430</v>
      </c>
      <c r="E366" s="86" t="b">
        <v>0</v>
      </c>
      <c r="F366" s="86" t="b">
        <v>0</v>
      </c>
      <c r="G366" s="86" t="b">
        <v>0</v>
      </c>
    </row>
    <row r="367" spans="1:7" ht="15">
      <c r="A367" s="86" t="s">
        <v>1851</v>
      </c>
      <c r="B367" s="86">
        <v>2</v>
      </c>
      <c r="C367" s="121">
        <v>0</v>
      </c>
      <c r="D367" s="86" t="s">
        <v>1430</v>
      </c>
      <c r="E367" s="86" t="b">
        <v>0</v>
      </c>
      <c r="F367" s="86" t="b">
        <v>0</v>
      </c>
      <c r="G367" s="86" t="b">
        <v>0</v>
      </c>
    </row>
    <row r="368" spans="1:7" ht="15">
      <c r="A368" s="86" t="s">
        <v>1852</v>
      </c>
      <c r="B368" s="86">
        <v>2</v>
      </c>
      <c r="C368" s="121">
        <v>0</v>
      </c>
      <c r="D368" s="86" t="s">
        <v>1430</v>
      </c>
      <c r="E368" s="86" t="b">
        <v>0</v>
      </c>
      <c r="F368" s="86" t="b">
        <v>0</v>
      </c>
      <c r="G368" s="86" t="b">
        <v>0</v>
      </c>
    </row>
    <row r="369" spans="1:7" ht="15">
      <c r="A369" s="86" t="s">
        <v>1853</v>
      </c>
      <c r="B369" s="86">
        <v>2</v>
      </c>
      <c r="C369" s="121">
        <v>0</v>
      </c>
      <c r="D369" s="86" t="s">
        <v>1430</v>
      </c>
      <c r="E369" s="86" t="b">
        <v>0</v>
      </c>
      <c r="F369" s="86" t="b">
        <v>0</v>
      </c>
      <c r="G369" s="86" t="b">
        <v>0</v>
      </c>
    </row>
    <row r="370" spans="1:7" ht="15">
      <c r="A370" s="86" t="s">
        <v>1854</v>
      </c>
      <c r="B370" s="86">
        <v>2</v>
      </c>
      <c r="C370" s="121">
        <v>0</v>
      </c>
      <c r="D370" s="86" t="s">
        <v>1430</v>
      </c>
      <c r="E370" s="86" t="b">
        <v>0</v>
      </c>
      <c r="F370" s="86" t="b">
        <v>0</v>
      </c>
      <c r="G370" s="86" t="b">
        <v>0</v>
      </c>
    </row>
    <row r="371" spans="1:7" ht="15">
      <c r="A371" s="86" t="s">
        <v>1855</v>
      </c>
      <c r="B371" s="86">
        <v>2</v>
      </c>
      <c r="C371" s="121">
        <v>0</v>
      </c>
      <c r="D371" s="86" t="s">
        <v>1430</v>
      </c>
      <c r="E371" s="86" t="b">
        <v>0</v>
      </c>
      <c r="F371" s="86" t="b">
        <v>0</v>
      </c>
      <c r="G371" s="86" t="b">
        <v>0</v>
      </c>
    </row>
    <row r="372" spans="1:7" ht="15">
      <c r="A372" s="86" t="s">
        <v>305</v>
      </c>
      <c r="B372" s="86">
        <v>2</v>
      </c>
      <c r="C372" s="121">
        <v>0</v>
      </c>
      <c r="D372" s="86" t="s">
        <v>1430</v>
      </c>
      <c r="E372" s="86" t="b">
        <v>0</v>
      </c>
      <c r="F372" s="86" t="b">
        <v>0</v>
      </c>
      <c r="G372" s="86" t="b">
        <v>0</v>
      </c>
    </row>
    <row r="373" spans="1:7" ht="15">
      <c r="A373" s="86" t="s">
        <v>1856</v>
      </c>
      <c r="B373" s="86">
        <v>2</v>
      </c>
      <c r="C373" s="121">
        <v>0</v>
      </c>
      <c r="D373" s="86" t="s">
        <v>1430</v>
      </c>
      <c r="E373" s="86" t="b">
        <v>0</v>
      </c>
      <c r="F373" s="86" t="b">
        <v>0</v>
      </c>
      <c r="G373" s="86" t="b">
        <v>0</v>
      </c>
    </row>
    <row r="374" spans="1:7" ht="15">
      <c r="A374" s="86" t="s">
        <v>1857</v>
      </c>
      <c r="B374" s="86">
        <v>2</v>
      </c>
      <c r="C374" s="121">
        <v>0</v>
      </c>
      <c r="D374" s="86" t="s">
        <v>1430</v>
      </c>
      <c r="E374" s="86" t="b">
        <v>0</v>
      </c>
      <c r="F374" s="86" t="b">
        <v>0</v>
      </c>
      <c r="G374" s="86" t="b">
        <v>0</v>
      </c>
    </row>
    <row r="375" spans="1:7" ht="15">
      <c r="A375" s="86" t="s">
        <v>1529</v>
      </c>
      <c r="B375" s="86">
        <v>2</v>
      </c>
      <c r="C375" s="121">
        <v>0</v>
      </c>
      <c r="D375" s="86" t="s">
        <v>1430</v>
      </c>
      <c r="E375" s="86" t="b">
        <v>0</v>
      </c>
      <c r="F375" s="86" t="b">
        <v>0</v>
      </c>
      <c r="G375" s="86" t="b">
        <v>0</v>
      </c>
    </row>
    <row r="376" spans="1:7" ht="15">
      <c r="A376" s="86" t="s">
        <v>1858</v>
      </c>
      <c r="B376" s="86">
        <v>2</v>
      </c>
      <c r="C376" s="121">
        <v>0</v>
      </c>
      <c r="D376" s="86" t="s">
        <v>1430</v>
      </c>
      <c r="E376" s="86" t="b">
        <v>0</v>
      </c>
      <c r="F376" s="86" t="b">
        <v>0</v>
      </c>
      <c r="G376" s="86" t="b">
        <v>0</v>
      </c>
    </row>
    <row r="377" spans="1:7" ht="15">
      <c r="A377" s="86" t="s">
        <v>1859</v>
      </c>
      <c r="B377" s="86">
        <v>2</v>
      </c>
      <c r="C377" s="121">
        <v>0</v>
      </c>
      <c r="D377" s="86" t="s">
        <v>1430</v>
      </c>
      <c r="E377" s="86" t="b">
        <v>0</v>
      </c>
      <c r="F377" s="86" t="b">
        <v>0</v>
      </c>
      <c r="G377" s="86" t="b">
        <v>0</v>
      </c>
    </row>
    <row r="378" spans="1:7" ht="15">
      <c r="A378" s="86" t="s">
        <v>1860</v>
      </c>
      <c r="B378" s="86">
        <v>2</v>
      </c>
      <c r="C378" s="121">
        <v>0</v>
      </c>
      <c r="D378" s="86" t="s">
        <v>1430</v>
      </c>
      <c r="E378" s="86" t="b">
        <v>0</v>
      </c>
      <c r="F378" s="86" t="b">
        <v>0</v>
      </c>
      <c r="G378" s="86" t="b">
        <v>0</v>
      </c>
    </row>
    <row r="379" spans="1:7" ht="15">
      <c r="A379" s="86" t="s">
        <v>1861</v>
      </c>
      <c r="B379" s="86">
        <v>2</v>
      </c>
      <c r="C379" s="121">
        <v>0</v>
      </c>
      <c r="D379" s="86" t="s">
        <v>1430</v>
      </c>
      <c r="E379" s="86" t="b">
        <v>0</v>
      </c>
      <c r="F379" s="86" t="b">
        <v>0</v>
      </c>
      <c r="G379" s="86" t="b">
        <v>0</v>
      </c>
    </row>
    <row r="380" spans="1:7" ht="15">
      <c r="A380" s="86" t="s">
        <v>1862</v>
      </c>
      <c r="B380" s="86">
        <v>2</v>
      </c>
      <c r="C380" s="121">
        <v>0</v>
      </c>
      <c r="D380" s="86" t="s">
        <v>1430</v>
      </c>
      <c r="E380" s="86" t="b">
        <v>0</v>
      </c>
      <c r="F380" s="86" t="b">
        <v>0</v>
      </c>
      <c r="G380"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D4FE74CB-FF23-42D1-9D1B-05845EF30D7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2019-11-16T07:33:36Z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